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filterPrivacy="1"/>
  <bookViews>
    <workbookView xWindow="65416" yWindow="65416" windowWidth="20730" windowHeight="11160" activeTab="2"/>
  </bookViews>
  <sheets>
    <sheet name="PLANILHA ORCAMENTARIA" sheetId="1" r:id="rId1"/>
    <sheet name="MEMÓRIA DE CÁLCULO" sheetId="11" r:id="rId2"/>
    <sheet name="BDI" sheetId="10" r:id="rId3"/>
    <sheet name="CRONOGRAMA " sheetId="12" state="hidden" r:id="rId4"/>
    <sheet name="ACERVO TÉCNICO" sheetId="14" state="hidden" r:id="rId5"/>
    <sheet name="CUSTO DIRETO" sheetId="2" state="hidden" r:id="rId6"/>
    <sheet name="RESUMO" sheetId="3" state="hidden" r:id="rId7"/>
    <sheet name="COMPOSICOES" sheetId="4" state="hidden" r:id="rId8"/>
    <sheet name="COMPOSICOES PROPRIAS" sheetId="5" state="hidden" r:id="rId9"/>
    <sheet name="COMPOSICOES AUXILIARES" sheetId="6" state="hidden" r:id="rId10"/>
    <sheet name="CURVA ABC SERVICOS" sheetId="7" state="hidden" r:id="rId11"/>
    <sheet name="CURVA ABC INSUMOS" sheetId="8" state="hidden" r:id="rId12"/>
    <sheet name="ENCARGOS SOCIAIS" sheetId="9" state="hidden" r:id="rId13"/>
  </sheets>
  <externalReferences>
    <externalReference r:id="rId16"/>
    <externalReference r:id="rId17"/>
    <externalReference r:id="rId18"/>
  </externalReferences>
  <definedNames>
    <definedName name="_xlnm._FilterDatabase" localSheetId="0" hidden="1">'PLANILHA ORCAMENTARIA'!$A$1:$I$122</definedName>
    <definedName name="a" localSheetId="3">#REF!</definedName>
    <definedName name="_xlnm.Print_Area" localSheetId="2">'BDI'!$A$1:$H$42</definedName>
    <definedName name="_xlnm.Print_Area" localSheetId="3">'CRONOGRAMA '!$A$1:$P$19</definedName>
    <definedName name="_xlnm.Print_Area" localSheetId="1">'MEMÓRIA DE CÁLCULO'!$A$1:$I$65</definedName>
    <definedName name="b" localSheetId="3">#REF!</definedName>
    <definedName name="cc" localSheetId="3">#REF!</definedName>
    <definedName name="d" localSheetId="3">#REF!</definedName>
    <definedName name="DRENAGEM" localSheetId="3">#REF!</definedName>
    <definedName name="ESGOTO" localSheetId="3">#REF!</definedName>
    <definedName name="JR_PAGE_ANCHOR_0_1">#REF!</definedName>
    <definedName name="JR_PAGE_ANCHOR_1_1">'CUSTO DIRETO'!$A$1</definedName>
    <definedName name="JR_PAGE_ANCHOR_2_1">'RESUMO'!#REF!</definedName>
    <definedName name="JR_PAGE_ANCHOR_3_1">'COMPOSICOES'!$A$1</definedName>
    <definedName name="JR_PAGE_ANCHOR_4_1">'COMPOSICOES PROPRIAS'!$A$1</definedName>
    <definedName name="JR_PAGE_ANCHOR_5_1">'COMPOSICOES AUXILIARES'!$A$1</definedName>
    <definedName name="JR_PAGE_ANCHOR_6_1">'CURVA ABC SERVICOS'!$A$1</definedName>
    <definedName name="JR_PAGE_ANCHOR_7_1">'CURVA ABC INSUMOS'!$A$1</definedName>
    <definedName name="JR_PAGE_ANCHOR_8_1">'ENCARGOS SOCIAIS'!$A$1</definedName>
    <definedName name="PAVIMENTAÇÃO" localSheetId="3">#REF!</definedName>
    <definedName name="TOTAL1A">'[3]#REF'!$H$21</definedName>
    <definedName name="TOTAL1C">'[3]#REF'!$H$58</definedName>
    <definedName name="TOTAL2">'[3]#REF'!$K$96</definedName>
    <definedName name="TOTAL2A">'[3]#REF'!$K$21</definedName>
    <definedName name="TOTAL3">'[3]#REF'!$O$96</definedName>
    <definedName name="TOTAL3A">'[3]#REF'!$O$21</definedName>
    <definedName name="TOTAL4">'[3]#REF'!$U$96</definedName>
    <definedName name="TOTAL4A">'[3]#REF'!$U$21</definedName>
    <definedName name="TOTAL5">'[3]#REF'!$Y$96</definedName>
    <definedName name="TOTAL5A">'[3]#REF'!$Y$21</definedName>
    <definedName name="_xlnm.Print_Titles" localSheetId="3">'CRONOGRAMA '!$A:$C,'CRONOGRAMA '!$1:$1</definedName>
  </definedNames>
  <calcPr calcId="181029"/>
  <extLst/>
</workbook>
</file>

<file path=xl/sharedStrings.xml><?xml version="1.0" encoding="utf-8"?>
<sst xmlns="http://schemas.openxmlformats.org/spreadsheetml/2006/main" count="14098" uniqueCount="2624">
  <si>
    <r>
      <rPr>
        <b/>
        <sz val="8"/>
        <rFont val="Arial"/>
        <family val="2"/>
      </rPr>
      <t xml:space="preserve">
</t>
    </r>
  </si>
  <si>
    <r>
      <rPr>
        <b/>
        <sz val="7"/>
        <rFont val="Arial"/>
        <family val="2"/>
      </rPr>
      <t>ITEM</t>
    </r>
  </si>
  <si>
    <r>
      <rPr>
        <b/>
        <sz val="7"/>
        <rFont val="Arial"/>
        <family val="2"/>
      </rPr>
      <t>CÓDIGO</t>
    </r>
  </si>
  <si>
    <r>
      <rPr>
        <b/>
        <sz val="7"/>
        <rFont val="Arial"/>
        <family val="2"/>
      </rPr>
      <t>DESCRIÇÃO</t>
    </r>
  </si>
  <si>
    <r>
      <rPr>
        <b/>
        <sz val="7"/>
        <rFont val="Arial"/>
        <family val="2"/>
      </rPr>
      <t>FONTE</t>
    </r>
  </si>
  <si>
    <r>
      <rPr>
        <b/>
        <sz val="7"/>
        <rFont val="Arial"/>
        <family val="2"/>
      </rPr>
      <t>UND</t>
    </r>
  </si>
  <si>
    <r>
      <rPr>
        <b/>
        <sz val="7"/>
        <rFont val="Arial"/>
        <family val="2"/>
      </rPr>
      <t>QUANTIDADE</t>
    </r>
  </si>
  <si>
    <r>
      <rPr>
        <b/>
        <sz val="7"/>
        <rFont val="Arial"/>
        <family val="2"/>
      </rPr>
      <t>PREÇO
UNITÁRIO R$</t>
    </r>
  </si>
  <si>
    <r>
      <rPr>
        <b/>
        <sz val="7"/>
        <rFont val="Arial"/>
        <family val="2"/>
      </rPr>
      <t>PREÇO
TOTAL R$</t>
    </r>
  </si>
  <si>
    <r>
      <rPr>
        <b/>
        <sz val="7"/>
        <rFont val="Arial"/>
        <family val="2"/>
      </rPr>
      <t>1</t>
    </r>
  </si>
  <si>
    <r>
      <rPr>
        <b/>
        <sz val="7"/>
        <rFont val="Arial"/>
        <family val="2"/>
      </rPr>
      <t>SERVIÇOS PRELIMINARES</t>
    </r>
  </si>
  <si>
    <r>
      <rPr>
        <sz val="7"/>
        <rFont val="Arial"/>
        <family val="2"/>
      </rPr>
      <t>1.1</t>
    </r>
  </si>
  <si>
    <r>
      <rPr>
        <sz val="7"/>
        <rFont val="Arial"/>
        <family val="2"/>
      </rPr>
      <t>01.016.0010-A</t>
    </r>
  </si>
  <si>
    <r>
      <rPr>
        <sz val="7"/>
        <rFont val="Arial"/>
        <family val="2"/>
      </rPr>
      <t>LEVANTAMENTO TOPOGRAFICO,PLANIALTIMETRICO E CADASTRAL,DE TERRENO DE OROGRAFIA NAO ACIDENTADA,VEGETACAO RALA E EDIFICACAODENSA</t>
    </r>
  </si>
  <si>
    <r>
      <rPr>
        <sz val="7"/>
        <rFont val="Arial"/>
        <family val="2"/>
      </rPr>
      <t>EMOP</t>
    </r>
  </si>
  <si>
    <r>
      <rPr>
        <sz val="7"/>
        <rFont val="Arial"/>
        <family val="2"/>
      </rPr>
      <t>HA</t>
    </r>
  </si>
  <si>
    <r>
      <rPr>
        <sz val="7"/>
        <rFont val="Arial"/>
        <family val="2"/>
      </rPr>
      <t>1.2</t>
    </r>
  </si>
  <si>
    <r>
      <rPr>
        <sz val="7"/>
        <rFont val="Arial"/>
        <family val="2"/>
      </rPr>
      <t>02.001.0001-A</t>
    </r>
  </si>
  <si>
    <r>
      <rPr>
        <sz val="7"/>
        <rFont val="Arial"/>
        <family val="2"/>
      </rPr>
      <t>TAPUME DE VEDACAO OU PROTECAO,EXECUTADO C/CHAPAS DE MADEIRA COMPENSADA,RESINADA,LISA,DE COLAGEM FENOLICA,A PROVA D`AGUA,COM 2,20X1,10M E 6MM DE ESPESSURA,PREGADAS EM PECAS DE MADEIRA DE 3� DE 3"X3" HORIZONTAIS E VERTICAIS A CADA 1,22M,EXCLUSIVE PINTURA</t>
    </r>
  </si>
  <si>
    <r>
      <rPr>
        <sz val="7"/>
        <rFont val="Arial"/>
        <family val="2"/>
      </rPr>
      <t>M2</t>
    </r>
  </si>
  <si>
    <r>
      <rPr>
        <sz val="7"/>
        <rFont val="Arial"/>
        <family val="2"/>
      </rPr>
      <t>1.3</t>
    </r>
  </si>
  <si>
    <r>
      <rPr>
        <sz val="7"/>
        <rFont val="Arial"/>
        <family val="2"/>
      </rPr>
      <t>02.006.0025-0</t>
    </r>
  </si>
  <si>
    <r>
      <rPr>
        <sz val="7"/>
        <rFont val="Arial"/>
        <family val="2"/>
      </rPr>
      <t>ALUGUEL CONTAINER,PARA SANITARIO-VESTIARIO,MEDINDO 2,20M LARGURA,6,20M COMPRIMENTO E 2,50M ALTURA,CHAPAS ACO C/NERVURAS TRAPEZOIDAIS,ISOLAMENTO TERMO-ACUSTICO FORRO,CHASSIS REFORCADO E PISO COMPENSADO NAVAL,INCL.INST.ELETRICAS E HIDRO-SANITARIAS,ACESSORIOS,4 VASOS SANITARIOS,1 LAVATORIO,1 MICTORIO E4 CHUVEIROS,EXCL.TRANSP.,CARGA E DESCARGA</t>
    </r>
  </si>
  <si>
    <r>
      <rPr>
        <sz val="7"/>
        <rFont val="Arial"/>
        <family val="2"/>
      </rPr>
      <t>UNXMES</t>
    </r>
  </si>
  <si>
    <r>
      <rPr>
        <sz val="7"/>
        <rFont val="Arial"/>
        <family val="2"/>
      </rPr>
      <t>1.4</t>
    </r>
  </si>
  <si>
    <r>
      <rPr>
        <sz val="7"/>
        <rFont val="Arial"/>
        <family val="2"/>
      </rPr>
      <t>02.006.0050-A</t>
    </r>
  </si>
  <si>
    <r>
      <rPr>
        <sz val="7"/>
        <rFont val="Arial"/>
        <family val="2"/>
      </rPr>
      <t>ALUGUEL DE BANHEIRO QUIMICO,PORTATIL,MEDINDO 2,31M ALTURA X 1,56M LARGURA E 1,16M PROFUNDIDADE,INCLUSIVE INSTALACAO E RETIRADA DO EQUIPAMENTO,FORNECIMENTO DE QUIMICA DESODORIZANTE,BACTERICIDA E BACTERIOSTATICA,PAPEL HIGIENICO E VEICULO PROPRIO COM UNIDADE MOVEL DE SUCCAO PARA LIMPEZA</t>
    </r>
  </si>
  <si>
    <r>
      <rPr>
        <sz val="7"/>
        <rFont val="Arial"/>
        <family val="2"/>
      </rPr>
      <t>1.5</t>
    </r>
  </si>
  <si>
    <r>
      <rPr>
        <sz val="7"/>
        <rFont val="Arial"/>
        <family val="2"/>
      </rPr>
      <t>02.015.0001-A</t>
    </r>
  </si>
  <si>
    <r>
      <rPr>
        <sz val="7"/>
        <rFont val="Arial"/>
        <family val="2"/>
      </rPr>
      <t>INSTALACAO E LIGACAO PROVISORIA PARA ABASTECIMENTO DE AGUA E ESGOTAMENTO SANITARIO EM CANTEIRO DE OBRAS,INCLUSIVE ESCAVACAO,EXCLUSIVE REPOSICAO DA PAVIMENTACAO DO LOGRADOURO PUBLICO</t>
    </r>
  </si>
  <si>
    <r>
      <rPr>
        <sz val="7"/>
        <rFont val="Arial"/>
        <family val="2"/>
      </rPr>
      <t>UN</t>
    </r>
  </si>
  <si>
    <r>
      <rPr>
        <sz val="7"/>
        <rFont val="Arial"/>
        <family val="2"/>
      </rPr>
      <t>1.6</t>
    </r>
  </si>
  <si>
    <r>
      <rPr>
        <sz val="7"/>
        <rFont val="Arial"/>
        <family val="2"/>
      </rPr>
      <t>02.016.0001-A</t>
    </r>
  </si>
  <si>
    <r>
      <rPr>
        <sz val="7"/>
        <rFont val="Arial"/>
        <family val="2"/>
      </rPr>
      <t>INSTALACAO E LIGACAO PROVISORIA DE ALIMENTACAO DE ENERGIA ELETRICA,EM BAIXA TENSAO,PARA CANTEIRO DE OBRAS,M3-CHAVE 100A,CARGA 3KW,20CV,EXCLUSIVE O FORNECIMENTO DO MEDIDOR</t>
    </r>
  </si>
  <si>
    <r>
      <rPr>
        <sz val="7"/>
        <rFont val="Arial"/>
        <family val="2"/>
      </rPr>
      <t>1.7</t>
    </r>
  </si>
  <si>
    <r>
      <rPr>
        <sz val="7"/>
        <rFont val="Arial"/>
        <family val="2"/>
      </rPr>
      <t>02.020.0001-A</t>
    </r>
  </si>
  <si>
    <r>
      <rPr>
        <sz val="7"/>
        <rFont val="Arial"/>
        <family val="2"/>
      </rPr>
      <t xml:space="preserve">PLACA DE IDENTIFICACAO DE OBRA PUBLICA,INCLUSIVE PINTURA E SUPORTES DE MADEIRA.FORNECIMENTO E COLOCACAO </t>
    </r>
  </si>
  <si>
    <r>
      <rPr>
        <sz val="7"/>
        <rFont val="Arial"/>
        <family val="2"/>
      </rPr>
      <t>1.8</t>
    </r>
  </si>
  <si>
    <r>
      <rPr>
        <sz val="7"/>
        <rFont val="Arial"/>
        <family val="2"/>
      </rPr>
      <t>02.020.0005-A</t>
    </r>
  </si>
  <si>
    <r>
      <rPr>
        <sz val="7"/>
        <rFont val="Arial"/>
        <family val="2"/>
      </rPr>
      <t>BARRAGEM DE BLOQUEIO DE OBRA NA VIA PUBLICA,DE ACORDO COM A RESOLUCAO DA PREFEITURA-RJ,COMPREENDENDO FORNECIMENTO,COLOCACAO E PINTURA DOS SUPORTES DE MADEIRA COM REAPROVEITAMENTO DO CONJUNTO 40 (QUARENTA) VEZES</t>
    </r>
  </si>
  <si>
    <r>
      <rPr>
        <sz val="7"/>
        <rFont val="Arial"/>
        <family val="2"/>
      </rPr>
      <t>M</t>
    </r>
  </si>
  <si>
    <r>
      <rPr>
        <sz val="7"/>
        <rFont val="Arial"/>
        <family val="2"/>
      </rPr>
      <t>1.9</t>
    </r>
  </si>
  <si>
    <r>
      <rPr>
        <sz val="7"/>
        <rFont val="Arial"/>
        <family val="2"/>
      </rPr>
      <t>02.020.0009-A</t>
    </r>
  </si>
  <si>
    <r>
      <rPr>
        <sz val="7"/>
        <rFont val="Arial"/>
        <family val="2"/>
      </rPr>
      <t>SEMAFORO PARA SINALIZACAO DE BLOQUEIO DE OBRA NA VIA PUBLICA,DE ACORDO COM A RESOLUCAO DA PREFEITURA-RJ,COMPREENDENDO FORNECIMENTO E COLOCACAO DE TODOS OS MATERIAIS NECESSARIOS,INCLUSIVE MATERIAIS ELETRICOS,CONSIDERANDO 40 VEZES O REAPROVEITAMENTO DA MADEIRA</t>
    </r>
  </si>
  <si>
    <r>
      <rPr>
        <sz val="7"/>
        <rFont val="Arial"/>
        <family val="2"/>
      </rPr>
      <t>1.10</t>
    </r>
  </si>
  <si>
    <r>
      <rPr>
        <sz val="7"/>
        <rFont val="Arial"/>
        <family val="2"/>
      </rPr>
      <t>02.030.0005-A</t>
    </r>
  </si>
  <si>
    <r>
      <rPr>
        <sz val="7"/>
        <rFont val="Arial"/>
        <family val="2"/>
      </rPr>
      <t>PLACA DE SINALIZACAO PREVENTIVA PARA OBRA NA VIA PUBLICA,DE ACORDO COM A RESOLUCAO DA PREFEITURA-RJ, COMPREENDENDO FORNECIMENTO E PINTURA DA PLACA E DOS SUPORTES DE MADEIRA.FORNECIMENTO E COLOCACAO</t>
    </r>
  </si>
  <si>
    <r>
      <rPr>
        <sz val="7"/>
        <rFont val="Arial"/>
        <family val="2"/>
      </rPr>
      <t>1.11</t>
    </r>
  </si>
  <si>
    <r>
      <rPr>
        <sz val="7"/>
        <rFont val="Arial"/>
        <family val="2"/>
      </rPr>
      <t>04.005.0300-A</t>
    </r>
  </si>
  <si>
    <r>
      <rPr>
        <sz val="7"/>
        <rFont val="Arial"/>
        <family val="2"/>
      </rPr>
      <t xml:space="preserve">TRANSPORTE DE CONTAINER,SEGUNDO DESCRICAO DA FAMILIA 02.006,EXCLUSIVE CARGA E DESCARGA(VIDE ITEM 04.013.0015) </t>
    </r>
  </si>
  <si>
    <r>
      <rPr>
        <sz val="7"/>
        <rFont val="Arial"/>
        <family val="2"/>
      </rPr>
      <t>UNXKM</t>
    </r>
  </si>
  <si>
    <r>
      <rPr>
        <sz val="7"/>
        <rFont val="Arial"/>
        <family val="2"/>
      </rPr>
      <t>1.12</t>
    </r>
  </si>
  <si>
    <r>
      <rPr>
        <sz val="7"/>
        <rFont val="Arial"/>
        <family val="2"/>
      </rPr>
      <t>04.013.0015-A</t>
    </r>
  </si>
  <si>
    <r>
      <rPr>
        <sz val="7"/>
        <rFont val="Arial"/>
        <family val="2"/>
      </rPr>
      <t xml:space="preserve">CARGA E DESCARGA DE CONTAINER,SEGUNDO DESCRICAO DA FAMILIA 02.006 </t>
    </r>
  </si>
  <si>
    <r>
      <rPr>
        <sz val="7"/>
        <rFont val="Arial"/>
        <family val="2"/>
      </rPr>
      <t>1.13</t>
    </r>
  </si>
  <si>
    <r>
      <rPr>
        <sz val="7"/>
        <rFont val="Arial"/>
        <family val="2"/>
      </rPr>
      <t>05.013.0002-A</t>
    </r>
  </si>
  <si>
    <r>
      <rPr>
        <sz val="7"/>
        <rFont val="Arial"/>
        <family val="2"/>
      </rPr>
      <t>CHAPA DE ACO CARBONO COMUM DE 3/8",PARA PASSAGEM DE VEICULOS,SOBRE VALAS EM TRAVESSIAS,COMPREENDENDO COLOCACAO,USO E RETIRADA,MEDIDA PELA AREA DE CHAPA,EM CADA APLICACAO,INCLUSIVEMOBILIZACAO,TRANSPORTE,CARGA E DESCARGA</t>
    </r>
  </si>
  <si>
    <r>
      <rPr>
        <b/>
        <sz val="7"/>
        <rFont val="Arial"/>
        <family val="2"/>
      </rPr>
      <t>2</t>
    </r>
  </si>
  <si>
    <r>
      <rPr>
        <b/>
        <sz val="7"/>
        <rFont val="Arial"/>
        <family val="2"/>
      </rPr>
      <t>MELHORIAS OPERACIONAIS</t>
    </r>
  </si>
  <si>
    <r>
      <rPr>
        <sz val="7"/>
        <rFont val="Arial"/>
        <family val="2"/>
      </rPr>
      <t>2.1</t>
    </r>
  </si>
  <si>
    <r>
      <rPr>
        <sz val="7"/>
        <rFont val="Arial"/>
        <family val="2"/>
      </rPr>
      <t>03.002.0001-B</t>
    </r>
  </si>
  <si>
    <r>
      <rPr>
        <sz val="7"/>
        <rFont val="Arial"/>
        <family val="2"/>
      </rPr>
      <t xml:space="preserve">ESCAVACAO MANUAL DE VALA EM MATERIAL DE 1�CATEGORIA,COM ESCORAMENTO E ESGOTAMENTO MANUAL </t>
    </r>
  </si>
  <si>
    <r>
      <rPr>
        <sz val="7"/>
        <rFont val="Arial"/>
        <family val="2"/>
      </rPr>
      <t>M3</t>
    </r>
  </si>
  <si>
    <r>
      <rPr>
        <sz val="7"/>
        <rFont val="Arial"/>
        <family val="2"/>
      </rPr>
      <t>2.2</t>
    </r>
  </si>
  <si>
    <r>
      <rPr>
        <sz val="7"/>
        <rFont val="Arial"/>
        <family val="2"/>
      </rPr>
      <t>03.009.0004-A</t>
    </r>
  </si>
  <si>
    <r>
      <rPr>
        <sz val="7"/>
        <rFont val="Arial"/>
        <family val="2"/>
      </rPr>
      <t>ATERRO COM MATERIAL DE 1�CATEGORIA,COMPACTADO MANUALMENTE EM CAMADAS DE 20CM,ATE UMA ALTURA MAXIMA DE 80CM,PARA SUPORTE DE CAMADA DE CONCRETO,INCLUSIVE DOIS TIROS DE PA,ESPALHAMENTO E REGA,EXCLUSIVE FORNECIMENTO DA TERRA</t>
    </r>
  </si>
  <si>
    <r>
      <rPr>
        <sz val="7"/>
        <rFont val="Arial"/>
        <family val="2"/>
      </rPr>
      <t>2.3</t>
    </r>
  </si>
  <si>
    <r>
      <rPr>
        <sz val="7"/>
        <rFont val="Arial"/>
        <family val="2"/>
      </rPr>
      <t>03.011.0015-B</t>
    </r>
  </si>
  <si>
    <r>
      <rPr>
        <sz val="7"/>
        <rFont val="Arial"/>
        <family val="2"/>
      </rPr>
      <t xml:space="preserve">REATERRO DE VALA/CAVA COM MATERIAL DE BOA QUALIDADE,UTILIZANDO VIBRO COMPACTADOR PORTATIL,EXCLUSIVE MATERIAL </t>
    </r>
  </si>
  <si>
    <r>
      <rPr>
        <sz val="7"/>
        <rFont val="Arial"/>
        <family val="2"/>
      </rPr>
      <t>2.4</t>
    </r>
  </si>
  <si>
    <r>
      <rPr>
        <sz val="7"/>
        <rFont val="Arial"/>
        <family val="2"/>
      </rPr>
      <t>03.016.0005-B</t>
    </r>
  </si>
  <si>
    <r>
      <rPr>
        <sz val="7"/>
        <rFont val="Arial"/>
        <family val="2"/>
      </rPr>
      <t>ESCAVACAO MECANICA DE VALA NAO ESCORADA EM MATERIAL DE 1�CATEGORIA COM PEDRAS,INSTALACOES PREDIAIS OU OUTROS REDUTORES DE PRODUTIVIDADE OU CAVAS DE FUNDACAO,ATE 1,50M DE PROFUNDIDADE,UTILIZANDO RETRO-ESCAVADEIRA,EXCLUSIVE ESGOTAMENTO</t>
    </r>
  </si>
  <si>
    <r>
      <rPr>
        <sz val="7"/>
        <rFont val="Arial"/>
        <family val="2"/>
      </rPr>
      <t>2.5</t>
    </r>
  </si>
  <si>
    <r>
      <rPr>
        <sz val="7"/>
        <rFont val="Arial"/>
        <family val="2"/>
      </rPr>
      <t>03.020.0060-B</t>
    </r>
  </si>
  <si>
    <r>
      <rPr>
        <sz val="7"/>
        <rFont val="Arial"/>
        <family val="2"/>
      </rPr>
      <t>ESCAVACAO MECANICA DE VALA ESCORADA,EM MATERIAL DE 1�CATEGORIA COM PEDRAS,INSTALACOES PREDIAIS OU OUTROS REDUTORES DE PRODUTIVIDADE,OU CAVAS DE FUNDACAO,ATE 1,50M DE PROFUNDIDADE,UTILIZANDO ESCAVADEIRA HIDRAULICA DE 0,78M3,EXCLUSIVE ESGOTAMENTO E ESCORAMENTO</t>
    </r>
  </si>
  <si>
    <r>
      <rPr>
        <sz val="7"/>
        <rFont val="Arial"/>
        <family val="2"/>
      </rPr>
      <t>2.6</t>
    </r>
  </si>
  <si>
    <r>
      <rPr>
        <sz val="7"/>
        <rFont val="Arial"/>
        <family val="2"/>
      </rPr>
      <t>03.020.0065-B</t>
    </r>
  </si>
  <si>
    <r>
      <rPr>
        <sz val="7"/>
        <rFont val="Arial"/>
        <family val="2"/>
      </rPr>
      <t>ESCAVACAO MECANICA DE VALA ESCORADA,EM MATERIAL DE 1�CATEGORIA COM PEDRAS,INSTALACOES PREDIAIS OU OUTROS REDUTORES DE PRODUTIVIDADE,OU CAVAS DE FUNDACAO,ENTRE 1,50 E 3,00M DE PROFUNDIDADE,UTILIZANDO ESCAVADEIRA HIDRAULICA DE 0,78M3,EXCLUSIVE ESGOTAMENTO E ESCORAMENTO</t>
    </r>
  </si>
  <si>
    <r>
      <rPr>
        <sz val="7"/>
        <rFont val="Arial"/>
        <family val="2"/>
      </rPr>
      <t>2.7</t>
    </r>
  </si>
  <si>
    <r>
      <rPr>
        <sz val="7"/>
        <rFont val="Arial"/>
        <family val="2"/>
      </rPr>
      <t>04.005.0143-B</t>
    </r>
  </si>
  <si>
    <r>
      <rPr>
        <sz val="7"/>
        <rFont val="Arial"/>
        <family val="2"/>
      </rPr>
      <t>TRANSPORTE DE CARGA DE QUALQUER NATUREZA,EXCLUSIVE AS DESPESAS DE CARGA E DESCARGA,TANTO DE ESPERA DO CAMINHAO COMO DO SERVENTE OU EQUIPAMENTO AUXILIAR,A VELOCIDADE MEDIA DE 30KM/H,EM CAMINHAO BASCULANTE A OLEO DIESEL,COM CAPACIDADE UTIL DE12T</t>
    </r>
  </si>
  <si>
    <r>
      <rPr>
        <sz val="7"/>
        <rFont val="Arial"/>
        <family val="2"/>
      </rPr>
      <t>T X KM</t>
    </r>
  </si>
  <si>
    <r>
      <rPr>
        <sz val="7"/>
        <rFont val="Arial"/>
        <family val="2"/>
      </rPr>
      <t>2.8</t>
    </r>
  </si>
  <si>
    <r>
      <rPr>
        <sz val="7"/>
        <rFont val="Arial"/>
        <family val="2"/>
      </rPr>
      <t>04.011.0051-B</t>
    </r>
  </si>
  <si>
    <r>
      <rPr>
        <sz val="7"/>
        <rFont val="Arial"/>
        <family val="2"/>
      </rPr>
      <t>CARGA E DESCARGA MECANICA,COM PA-CARREGADEIRA,COM 1,30M3 DE CAPACIDADE,UTILIZANDO CAMINHAO BASCULANTE A OLEO DIESEL,COM CAPACIDADE UTIL DE 8T,CONSIDERADOS PARA O CAMINHAO OS TEMPOSDE ESPERA,MANOBRA,CARGA E DESCARGA E PARA A CARREGADEIRA OSTEMPOS DE ESPERA E OPERACAO PARA CARGAS DE 50T POR DIA DE 8H</t>
    </r>
  </si>
  <si>
    <r>
      <rPr>
        <sz val="7"/>
        <rFont val="Arial"/>
        <family val="2"/>
      </rPr>
      <t>T</t>
    </r>
  </si>
  <si>
    <r>
      <rPr>
        <sz val="7"/>
        <rFont val="Arial"/>
        <family val="2"/>
      </rPr>
      <t>2.9</t>
    </r>
  </si>
  <si>
    <r>
      <rPr>
        <sz val="7"/>
        <rFont val="Arial"/>
        <family val="2"/>
      </rPr>
      <t>05.002.0101-A</t>
    </r>
  </si>
  <si>
    <r>
      <rPr>
        <sz val="7"/>
        <rFont val="Arial"/>
        <family val="2"/>
      </rPr>
      <t>LEVANTAMENTO OU REBAIXAMENTO DE TAMPAO DE RUA,CONSIDERANDO DEMOLICAO DE CAMADA DE ASFALTO E CONCRETO,MOVIMENTACAO E CONCRETAGEM,INCLUSIVE CERCA PROTETORA</t>
    </r>
  </si>
  <si>
    <r>
      <rPr>
        <sz val="7"/>
        <rFont val="Arial"/>
        <family val="2"/>
      </rPr>
      <t>2.10</t>
    </r>
  </si>
  <si>
    <r>
      <rPr>
        <sz val="7"/>
        <rFont val="Arial"/>
        <family val="2"/>
      </rPr>
      <t>05.010.0001-A</t>
    </r>
  </si>
  <si>
    <r>
      <rPr>
        <sz val="7"/>
        <rFont val="Arial"/>
        <family val="2"/>
      </rPr>
      <t>ESGOTAMENTO NORMAL DE VALAS,MEDIDO POR VOLUME D`AGUA ESGOTADO,UTILIZANDO BOMBA ACIONADA POR MOTOR A GASOLINA DE 12,5CV,DIAMETRO DE SUCCAO E DESCARGA DE 1.1/2",CONSIDERANDO UMA ALTURA MANOMETRICA ATE 10,00M</t>
    </r>
  </si>
  <si>
    <r>
      <rPr>
        <sz val="7"/>
        <rFont val="Arial"/>
        <family val="2"/>
      </rPr>
      <t>2.11</t>
    </r>
  </si>
  <si>
    <r>
      <rPr>
        <sz val="7"/>
        <rFont val="Arial"/>
        <family val="2"/>
      </rPr>
      <t>05.080.0020-A</t>
    </r>
  </si>
  <si>
    <r>
      <rPr>
        <sz val="7"/>
        <rFont val="Arial"/>
        <family val="2"/>
      </rPr>
      <t>ENSECADEIRA DE ESTACAS-PRANCHAS DE ACO EM CAVAS OU VALAS COM PROFUNDIDADE ATE 4,00M.O CUSTO INCLUI O FORNECIMENTO,EXECUCAO E RETIRADA DE TODOS OS MATERIAIS,CONSIDERANDO A REUTILIZACAO DE 60 VEZES PARA ESTACAS-PRANCHAS E 10 VEZES PARA GUIASE ESTRONCAS DE MADEIRA,EXCL.ESCAVACAO.MEDICAO DO SERVICO SERA PELA SUPERFICIE UTIL COBRINDO PAREDES DAS CAVAS OU VALAS</t>
    </r>
  </si>
  <si>
    <r>
      <rPr>
        <sz val="7"/>
        <rFont val="Arial"/>
        <family val="2"/>
      </rPr>
      <t>2.12</t>
    </r>
  </si>
  <si>
    <r>
      <rPr>
        <sz val="7"/>
        <rFont val="Arial"/>
        <family val="2"/>
      </rPr>
      <t>06.004.0062-A</t>
    </r>
  </si>
  <si>
    <r>
      <rPr>
        <sz val="7"/>
        <rFont val="Arial"/>
        <family val="2"/>
      </rPr>
      <t>TUBO DE CONCRETO ARMADO,CLASSE PA-1(NBR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</si>
  <si>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2.13</t>
    </r>
  </si>
  <si>
    <r>
      <rPr>
        <sz val="7"/>
        <rFont val="Arial"/>
        <family val="2"/>
      </rPr>
      <t>06.004.0066-A</t>
    </r>
  </si>
  <si>
    <r>
      <rPr>
        <sz val="7"/>
        <rFont val="Arial"/>
        <family val="2"/>
      </rPr>
      <t>TUBO DE CONCRETO ARMADO,CLASSE PA-1(NBR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</si>
  <si>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2.14</t>
    </r>
  </si>
  <si>
    <r>
      <rPr>
        <sz val="7"/>
        <rFont val="Arial"/>
        <family val="2"/>
      </rPr>
      <t>06.004.0070-A</t>
    </r>
  </si>
  <si>
    <r>
      <rPr>
        <sz val="7"/>
        <rFont val="Arial"/>
        <family val="2"/>
      </rPr>
      <t>TUBO DE CONCRETO ARMADO,CLASSE PA-1(NBR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</si>
  <si>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2.15</t>
    </r>
  </si>
  <si>
    <r>
      <rPr>
        <sz val="7"/>
        <rFont val="Arial"/>
        <family val="2"/>
      </rPr>
      <t>06.004.0092-A</t>
    </r>
  </si>
  <si>
    <r>
      <rPr>
        <sz val="7"/>
        <rFont val="Arial"/>
        <family val="2"/>
      </rPr>
      <t>TUBO DE CONCRETO ARMADO,CLASSE PA-2(NBR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</si>
  <si>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2.16</t>
    </r>
  </si>
  <si>
    <r>
      <rPr>
        <sz val="7"/>
        <rFont val="Arial"/>
        <family val="2"/>
      </rPr>
      <t>06.004.0096-A</t>
    </r>
  </si>
  <si>
    <r>
      <rPr>
        <sz val="7"/>
        <rFont val="Arial"/>
        <family val="2"/>
      </rPr>
      <t>TUBO DE CONCRETO ARMADO,CLASSE PA-2(NBR 8890/03),PARA GALERIAS DE AGUAS PLUVIAIS,COM DIAMETRO DE 600MM,ATERRO E SOCA ATEA ALTURA DE GERATRIZ SUPERIOR DO TUBO,CONSIDERANDO O MATERIAL DA PROPRIA ESCAVACAO,INCLUSIVE FORNECIMENTO DO MATERIAL PARA REJUNTAMENTO COM ARGAMASSA DE CIMENTO E AREIA,NO TRACO 1:4 E ACERTO DE FUNDO DE VALA.FORNECIMENTO E ASSENTAMENTO</t>
    </r>
  </si>
  <si>
    <r>
      <rPr>
        <sz val="7"/>
        <rFont val="Arial"/>
        <family val="2"/>
      </rPr>
      <t>2.17</t>
    </r>
  </si>
  <si>
    <r>
      <rPr>
        <sz val="7"/>
        <rFont val="Arial"/>
        <family val="2"/>
      </rPr>
      <t>06.004.0100-A</t>
    </r>
  </si>
  <si>
    <r>
      <rPr>
        <sz val="7"/>
        <rFont val="Arial"/>
        <family val="2"/>
      </rPr>
      <t>TUBO DE CONCRETO ARMADO,CLASSE PA-2(NBR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</si>
  <si>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2.18</t>
    </r>
  </si>
  <si>
    <r>
      <rPr>
        <sz val="7"/>
        <rFont val="Arial"/>
        <family val="2"/>
      </rPr>
      <t>06.004.0104-A</t>
    </r>
  </si>
  <si>
    <r>
      <rPr>
        <sz val="7"/>
        <rFont val="Arial"/>
        <family val="2"/>
      </rPr>
      <t>TUBO DE CONCRETO ARMADO,CLASSE PA-2(NBR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t>
    </r>
  </si>
  <si>
    <r>
      <rPr>
        <sz val="7"/>
        <rFont val="Arial"/>
        <family val="2"/>
      </rPr>
      <t>2.19</t>
    </r>
  </si>
  <si>
    <r>
      <rPr>
        <sz val="7"/>
        <rFont val="Arial"/>
        <family val="2"/>
      </rPr>
      <t>06.004.0110-A</t>
    </r>
  </si>
  <si>
    <r>
      <rPr>
        <sz val="7"/>
        <rFont val="Arial"/>
        <family val="2"/>
      </rPr>
      <t>TUBO DE CONCRETO ARMADO,CLASSE PA-2(NBR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t>
    </r>
  </si>
  <si>
    <r>
      <rPr>
        <sz val="7"/>
        <rFont val="Arial"/>
        <family val="2"/>
      </rPr>
      <t>2.20</t>
    </r>
  </si>
  <si>
    <r>
      <rPr>
        <sz val="7"/>
        <rFont val="Arial"/>
        <family val="2"/>
      </rPr>
      <t>06.004.0122-A</t>
    </r>
  </si>
  <si>
    <r>
      <rPr>
        <sz val="7"/>
        <rFont val="Arial"/>
        <family val="2"/>
      </rPr>
      <t>TUBO DE CONCRETO ARMADO,CLASSE PA-3(NBR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</si>
  <si>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2.21</t>
    </r>
  </si>
  <si>
    <r>
      <rPr>
        <sz val="7"/>
        <rFont val="Arial"/>
        <family val="2"/>
      </rPr>
      <t>06.004.0126-A</t>
    </r>
  </si>
  <si>
    <r>
      <rPr>
        <sz val="7"/>
        <rFont val="Arial"/>
        <family val="2"/>
      </rPr>
      <t>TUBO DE CONCRETO ARMADO,CLASSE PA-3(NBR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</si>
  <si>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2.22</t>
    </r>
  </si>
  <si>
    <r>
      <rPr>
        <sz val="7"/>
        <rFont val="Arial"/>
        <family val="2"/>
      </rPr>
      <t>06.004.0130-A</t>
    </r>
  </si>
  <si>
    <r>
      <rPr>
        <sz val="7"/>
        <rFont val="Arial"/>
        <family val="2"/>
      </rPr>
      <t>TUBO DE CONCRETO ARMADO,CLASSE PA-3(NBR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</si>
  <si>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2.23</t>
    </r>
  </si>
  <si>
    <r>
      <rPr>
        <sz val="7"/>
        <rFont val="Arial"/>
        <family val="2"/>
      </rPr>
      <t>06.004.0134-A</t>
    </r>
  </si>
  <si>
    <r>
      <rPr>
        <sz val="7"/>
        <rFont val="Arial"/>
        <family val="2"/>
      </rPr>
      <t>TUBO DE CONCRETO ARMADO,CLASSE PA-3(NBR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t>
    </r>
  </si>
  <si>
    <r>
      <rPr>
        <sz val="7"/>
        <rFont val="Arial"/>
        <family val="2"/>
      </rPr>
      <t>2.24</t>
    </r>
  </si>
  <si>
    <r>
      <rPr>
        <sz val="7"/>
        <rFont val="Arial"/>
        <family val="2"/>
      </rPr>
      <t>06.004.0253-B</t>
    </r>
  </si>
  <si>
    <r>
      <rPr>
        <sz val="7"/>
        <rFont val="Arial"/>
        <family val="2"/>
      </rPr>
      <t>CANAL PRE-FABRICADO,EM CONCRETO PROTENDIDO E/OU ARMADO,COM SECAO EM "U",MEDIDO PELA AREA DO PERIMETRO INTERNO DA SECAO VEZES O COMPRIMENTO DO CANAL.FORNECIMENTO E ASSENTAMENTO</t>
    </r>
  </si>
  <si>
    <r>
      <rPr>
        <sz val="7"/>
        <rFont val="Arial"/>
        <family val="2"/>
      </rPr>
      <t>2.25</t>
    </r>
  </si>
  <si>
    <r>
      <rPr>
        <sz val="7"/>
        <rFont val="Arial"/>
        <family val="2"/>
      </rPr>
      <t>06.004.0254-B</t>
    </r>
  </si>
  <si>
    <r>
      <rPr>
        <sz val="7"/>
        <rFont val="Arial"/>
        <family val="2"/>
      </rPr>
      <t xml:space="preserve">COBERTURA DE CANAL PRE-FABRICADO,EM CONCRETO PROTENDIDO E/OU ARMADO,PARA VAOS ATE 5,00M.FORNECIMENTO E ASSENTAMENTO </t>
    </r>
  </si>
  <si>
    <r>
      <rPr>
        <sz val="7"/>
        <rFont val="Arial"/>
        <family val="2"/>
      </rPr>
      <t>2.26</t>
    </r>
  </si>
  <si>
    <r>
      <rPr>
        <sz val="7"/>
        <rFont val="Arial"/>
        <family val="2"/>
      </rPr>
      <t>06.015.0010-A</t>
    </r>
  </si>
  <si>
    <r>
      <rPr>
        <sz val="7"/>
        <rFont val="Arial"/>
        <family val="2"/>
      </rPr>
      <t>POCO DE VISITA EM ALVENARIA DE BLOCOS DE CONCRETO(20X20X40CM),PAREDES 0,20M DE ESP.C/1,20X1,20X1,40M,P/COLETOR AGUAS PLUVIAIS 0,40 A 0,70M DE DIAM.UTILIZANDO ARG.CIM.AREIA,TRACO 1:4,SENDO PAREDES CHAPISCADAS E REVESTIDAS INTERNAMENTE C/ARG.,ENCHIMENTO BLOCOS E BASE EM CONCRETO SIMPLES,TAMPA DE CONCR.ARMADO,DEGRAUS FERRO FUNDIDO,INCL.FORN.TODOS OS MATERIAIS</t>
    </r>
  </si>
  <si>
    <r>
      <rPr>
        <sz val="7"/>
        <rFont val="Arial"/>
        <family val="2"/>
      </rPr>
      <t>2.27</t>
    </r>
  </si>
  <si>
    <r>
      <rPr>
        <sz val="7"/>
        <rFont val="Arial"/>
        <family val="2"/>
      </rPr>
      <t>06.015.0011-A</t>
    </r>
  </si>
  <si>
    <r>
      <rPr>
        <sz val="7"/>
        <rFont val="Arial"/>
        <family val="2"/>
      </rPr>
      <t>POCO DE VISITA EM ALVENARIA DE BLOCOS DE CONCRETO(20X20X40CM),EM PAREDES DE 0,20M DE ESP.C/1,30X1,30X1,40M,P/COLETOR DE AGUAS PLUVIAIS DE 0,80M DE DIAM.UTILIZ.ARG.CIM.AREIA,TRACO 1:4,SENDO AS PAREDES REVESTIDAS INTERNAMENTE C/ARG.ENCHIMENTODOS BLOCOS E BASE EM CONCRETO SIMPLES,TAMPA DE CONCRETO ARMADO,DEGRAU DE FERRO FUNDIDO,INCL.FORN.DE TODOS OS MATERIAIS</t>
    </r>
  </si>
  <si>
    <r>
      <rPr>
        <sz val="7"/>
        <rFont val="Arial"/>
        <family val="2"/>
      </rPr>
      <t>2.28</t>
    </r>
  </si>
  <si>
    <r>
      <rPr>
        <sz val="7"/>
        <rFont val="Arial"/>
        <family val="2"/>
      </rPr>
      <t>06.015.0013-A</t>
    </r>
  </si>
  <si>
    <r>
      <rPr>
        <sz val="7"/>
        <rFont val="Arial"/>
        <family val="2"/>
      </rPr>
      <t>POCO DE VISITA EM ALVENARIA DE BLOCOS DE CONCRETO(20X20X40CM),EM PAREDES DE 0,20M DE ESP.C/1,50X1,50X1,60M,P/COLETOR DE AGUAS PLUVIAIS DE 1,00M DE DIAM.SENDO AS PAREDES CHAPISCADASE REVESTIDAS INTERNAMENTE C/ARGAMASSA,ENCHIMENTO DOS BLOCOSE BASE EM CONCRETO SIMPLES,TAMPA DE CONCRETO ARMADO,DEGRAUSDE FERRO FUNDIDO,INCL.FORNECIMENTO DE TODOS OS MATERIAIS</t>
    </r>
  </si>
  <si>
    <r>
      <rPr>
        <sz val="7"/>
        <rFont val="Arial"/>
        <family val="2"/>
      </rPr>
      <t>2.29</t>
    </r>
  </si>
  <si>
    <r>
      <rPr>
        <sz val="7"/>
        <rFont val="Arial"/>
        <family val="2"/>
      </rPr>
      <t>06.015.0016-A</t>
    </r>
  </si>
  <si>
    <r>
      <rPr>
        <sz val="7"/>
        <rFont val="Arial"/>
        <family val="2"/>
      </rPr>
      <t>POCO DE VISITA EM ALVENARIA DE BLOCOS DE CONCRETO(20X20X40CM),EM PAREDES DE 0,20M DE ESP.C/2,00X2,00X2,10M,P/COLETOR DE AGUAS PLUVIAIS DE 1,50M DE DIAM.SENDO AS PAREDES CHAPISCADASE REVESTIDAS INTERNAMENTE C/ARGAMASSA,ENCHIMENTO DOS BLOCOSE BASE EM CONCRETO SIMPLES,TAMPA DE CONCRETO ARMADO,DEGRAUSDE FERRO FUNDIDO,INCL.FORNECIMENTO DE TODOS OS MATERIAIS</t>
    </r>
  </si>
  <si>
    <r>
      <rPr>
        <sz val="7"/>
        <rFont val="Arial"/>
        <family val="2"/>
      </rPr>
      <t>2.30</t>
    </r>
  </si>
  <si>
    <r>
      <rPr>
        <sz val="7"/>
        <rFont val="Arial"/>
        <family val="2"/>
      </rPr>
      <t>06.015.0030-A</t>
    </r>
  </si>
  <si>
    <r>
      <rPr>
        <sz val="7"/>
        <rFont val="Arial"/>
        <family val="2"/>
      </rPr>
      <t>CAIXA DE RALO ALVENARIA BLOCOS CONCRETO (20X20X40CM),PAREDES DE 0,20M DE ESP.,(0,30X0,90X0,90)M,P/AGUAS PLUVIAIS,SENDO PAREDES CHAPISCADAS E REVESTIDAS INTERNAMENTE C/ARGAMASSA,ENCHIMENTO BLOCOS E BASE EM CONCRETO SIMPLES FCK=10MPA E GRELHADE FERRO FUNDIDO CLASSE C-250 CONFORME ABNT NBR 10160,INCLUSIVE FORNECIMENTO DE TODOS OS MATERIAIS</t>
    </r>
  </si>
  <si>
    <r>
      <rPr>
        <sz val="7"/>
        <rFont val="Arial"/>
        <family val="2"/>
      </rPr>
      <t>2.31</t>
    </r>
  </si>
  <si>
    <r>
      <rPr>
        <sz val="7"/>
        <rFont val="Arial"/>
        <family val="2"/>
      </rPr>
      <t>06.016.0001-A</t>
    </r>
  </si>
  <si>
    <r>
      <rPr>
        <sz val="7"/>
        <rFont val="Arial"/>
        <family val="2"/>
      </rPr>
      <t>TAMPAO COMPLETO DE F�F�,DE 0,60M DE DIAMETRO,COM 175 A 180KG,PARA CAIXA DE AREIA OU POCO DE VISITA,ARTICULADO,PADRAO PREFEITURA,CLASSE 300,CARGA MINIMA PARA TESTE 30T,RESISTENCIA MAXIMA DE ROMPIMENTO 37,5T E FLECHA RESIDUAL MAXIMA 17MM,ASSENTADO COM ARGAMASSA DE CIMENTO E AREIA,NO TRACO 1:4 EM VOLUME.FORNECIMENTO E ASSENTAMENTO</t>
    </r>
  </si>
  <si>
    <r>
      <rPr>
        <sz val="7"/>
        <rFont val="Arial"/>
        <family val="2"/>
      </rPr>
      <t>2.32</t>
    </r>
  </si>
  <si>
    <r>
      <rPr>
        <sz val="7"/>
        <rFont val="Arial"/>
        <family val="2"/>
      </rPr>
      <t>06.016.0011-A</t>
    </r>
  </si>
  <si>
    <r>
      <rPr>
        <sz val="7"/>
        <rFont val="Arial"/>
        <family val="2"/>
      </rPr>
      <t>GRELHA COM CAIXILHO,(RALO PARA SARJETA) DE FERRO FUNDIDO NODULAR,ARTICULADA,DIMENSOES APROXIMADAS DE (30X90)CM,CLASSE B-125,CONFORME ABNT NBR 10160,ASSENTADA COM ARGAMASSA DE CIMENTO E AREIA,NO TRACO 1:4 EM VOLUME.FORNECIMENTO E ASSENTAMENTO</t>
    </r>
  </si>
  <si>
    <r>
      <rPr>
        <sz val="7"/>
        <rFont val="Arial"/>
        <family val="2"/>
      </rPr>
      <t>2.33</t>
    </r>
  </si>
  <si>
    <r>
      <rPr>
        <sz val="7"/>
        <rFont val="Arial"/>
        <family val="2"/>
      </rPr>
      <t>06.085.0040-A</t>
    </r>
  </si>
  <si>
    <r>
      <rPr>
        <sz val="7"/>
        <rFont val="Arial"/>
        <family val="2"/>
      </rPr>
      <t xml:space="preserve">ENROCAMENTO COM PEDRA-DE-MAO JOGADA, INCLUSIVE FORNECIMENTO DESTA ESTE PERCENTUAL REFERE-SE A DESGASTE DE FERRAMENTAS </t>
    </r>
  </si>
  <si>
    <r>
      <rPr>
        <sz val="7"/>
        <rFont val="Arial"/>
        <family val="2"/>
      </rPr>
      <t>2.34</t>
    </r>
  </si>
  <si>
    <r>
      <rPr>
        <sz val="7"/>
        <rFont val="Arial"/>
        <family val="2"/>
      </rPr>
      <t>08.021.0002-A</t>
    </r>
  </si>
  <si>
    <r>
      <rPr>
        <sz val="7"/>
        <rFont val="Arial"/>
        <family val="2"/>
      </rPr>
      <t>REFORCO DE SUBLEITO,DE ACORDO COM AS "INSTRUCOES PARA EXECUCAO",DO DER-RJ,EXCLUSIVE ESCAVACAO,CARGA,TRANPORTE E FORNECIMENTO DOS MATERIAIS</t>
    </r>
  </si>
  <si>
    <r>
      <rPr>
        <sz val="7"/>
        <rFont val="Arial"/>
        <family val="2"/>
      </rPr>
      <t>2.35</t>
    </r>
  </si>
  <si>
    <r>
      <rPr>
        <sz val="7"/>
        <rFont val="Arial"/>
        <family val="2"/>
      </rPr>
      <t>20.029.0001-0</t>
    </r>
  </si>
  <si>
    <r>
      <rPr>
        <sz val="7"/>
        <rFont val="Arial"/>
        <family val="2"/>
      </rPr>
      <t xml:space="preserve">DISSIPADOR DE ENERGIA EM PEDRA ARGAMASSADA,INCLUSIVE MATERIAIS DE ESCAVACAO,MEDIDO POR VOLUME DE PEDRA ARGAMASSADA </t>
    </r>
  </si>
  <si>
    <r>
      <rPr>
        <sz val="7"/>
        <rFont val="Arial"/>
        <family val="2"/>
      </rPr>
      <t>2.36</t>
    </r>
  </si>
  <si>
    <r>
      <rPr>
        <sz val="7"/>
        <rFont val="Arial"/>
        <family val="2"/>
      </rPr>
      <t>20.067.0070-A</t>
    </r>
  </si>
  <si>
    <r>
      <rPr>
        <sz val="7"/>
        <rFont val="Arial"/>
        <family val="2"/>
      </rPr>
      <t>BOCA PARA BUEIRO SIMPLES TUBULAR DE CONCRETO,DIAMETRO DE 0,40M EM CONCRETO CICLOPICO,INCLUSIVE FORMA,ESCAVACAO,REATERRO E FORNECIMENTO DOS MATERIAIS,EXCLUSIVE ESCAVACAO DE MATERIALDE REATERRO NA JAZIDA E SEU TRANSPORTE AO CANTEIRO</t>
    </r>
  </si>
  <si>
    <r>
      <rPr>
        <sz val="7"/>
        <rFont val="Arial"/>
        <family val="2"/>
      </rPr>
      <t>2.37</t>
    </r>
  </si>
  <si>
    <r>
      <rPr>
        <sz val="7"/>
        <rFont val="Arial"/>
        <family val="2"/>
      </rPr>
      <t>20.067.0072-A</t>
    </r>
  </si>
  <si>
    <r>
      <rPr>
        <sz val="7"/>
        <rFont val="Arial"/>
        <family val="2"/>
      </rPr>
      <t>BOCA PARA BUEIRO SIMPLES TUBULAR DE CONCRETO,DIAMETRO DE 0,60M EM CONCRETO CICLOPICO,INCLUSIVE FORMA,ESCAVACAO,REATERRO E FORNECIMENTO DOS MATERIAIS,EXCLUSIVE ESCAVACAO DE MATERIALDE REATERRO NA JAZIDA E SEU TRANSPORTE AO CANTEIRO</t>
    </r>
  </si>
  <si>
    <r>
      <rPr>
        <sz val="7"/>
        <rFont val="Arial"/>
        <family val="2"/>
      </rPr>
      <t>2.38</t>
    </r>
  </si>
  <si>
    <r>
      <rPr>
        <sz val="7"/>
        <rFont val="Arial"/>
        <family val="2"/>
      </rPr>
      <t>20.067.0074-A</t>
    </r>
  </si>
  <si>
    <r>
      <rPr>
        <sz val="7"/>
        <rFont val="Arial"/>
        <family val="2"/>
      </rPr>
      <t>BOCA PARA BUEIRO SIMPLES TUBULAR DE CONCRETO,DIAMETRO DE 0,80M EM CONCRETO CICLOPICO,INCLUSIVE FORMA,ESCAVACAO,REATERRO E FORNECIMENTO DOS MATERIAIS,EXCLUSIVE ESCAVACAO DE MATERIALDE REATERRO NA JAZIDA E SEU TRANSPORTE AO CANTEIRO</t>
    </r>
  </si>
  <si>
    <r>
      <rPr>
        <sz val="7"/>
        <rFont val="Arial"/>
        <family val="2"/>
      </rPr>
      <t>2.39</t>
    </r>
  </si>
  <si>
    <r>
      <rPr>
        <sz val="7"/>
        <rFont val="Arial"/>
        <family val="2"/>
      </rPr>
      <t>20.067.0076-A</t>
    </r>
  </si>
  <si>
    <r>
      <rPr>
        <sz val="7"/>
        <rFont val="Arial"/>
        <family val="2"/>
      </rPr>
      <t>BOCA PARA BUEIRO SIMPLES TUBULAR DE CONCRETO,DIAMETRO DE 1,00M EM CONCRETO CICLOPICO,INCLUSIVE FORMA,ESCAVACAO,REATERRO E FORNECIMENTO DOS MATERIAIS,EXCLUSIVE ESCAVACAO DE MATERIALDE REATERRO NA JAZIDA E SEU TRANSPORTE AO CANTEIRO</t>
    </r>
  </si>
  <si>
    <r>
      <rPr>
        <sz val="7"/>
        <rFont val="Arial"/>
        <family val="2"/>
      </rPr>
      <t>2.40</t>
    </r>
  </si>
  <si>
    <r>
      <rPr>
        <sz val="7"/>
        <rFont val="Arial"/>
        <family val="2"/>
      </rPr>
      <t>20.067.0080-A</t>
    </r>
  </si>
  <si>
    <r>
      <rPr>
        <sz val="7"/>
        <rFont val="Arial"/>
        <family val="2"/>
      </rPr>
      <t>BOCA PARA BUEIRO SIMPLES TUBULAR DE CONCRETO,DIAMETRO DE 1,50M EM CONCRETO CICLOPICO,INCLUSIVE FORMA,ESCAVACAO,REATERRO E FORNECIMENTO DOS MATERIAIS,EXCLUSIVE ESCAVACAO DE MATERIALDE REATERRO NA JAZIDA E SEU TRANSPORTE AO CANTEIRO</t>
    </r>
  </si>
  <si>
    <r>
      <rPr>
        <sz val="7"/>
        <rFont val="Arial"/>
        <family val="2"/>
      </rPr>
      <t>2.41</t>
    </r>
  </si>
  <si>
    <r>
      <rPr>
        <sz val="7"/>
        <rFont val="Arial"/>
        <family val="2"/>
      </rPr>
      <t>20.104.0001-A</t>
    </r>
  </si>
  <si>
    <r>
      <rPr>
        <sz val="7"/>
        <rFont val="Arial"/>
        <family val="2"/>
      </rPr>
      <t xml:space="preserve">SAIBRO,INCLUSIVE TRANSPORTE.FORNECIMENTO </t>
    </r>
  </si>
  <si>
    <r>
      <rPr>
        <b/>
        <sz val="7"/>
        <rFont val="Arial"/>
        <family val="2"/>
      </rPr>
      <t>3</t>
    </r>
  </si>
  <si>
    <r>
      <rPr>
        <b/>
        <sz val="7"/>
        <rFont val="Arial"/>
        <family val="2"/>
      </rPr>
      <t>RESTAURAÇÃO E CONSERVAÇÃO / REPARO DE REDES DOMILICIARES</t>
    </r>
  </si>
  <si>
    <r>
      <rPr>
        <sz val="7"/>
        <rFont val="Arial"/>
        <family val="2"/>
      </rPr>
      <t>3.1</t>
    </r>
  </si>
  <si>
    <r>
      <rPr>
        <sz val="7"/>
        <rFont val="Arial"/>
        <family val="2"/>
      </rPr>
      <t>01.005.0001-A</t>
    </r>
  </si>
  <si>
    <r>
      <rPr>
        <sz val="7"/>
        <rFont val="Arial"/>
        <family val="2"/>
      </rPr>
      <t>PREPARO MANUAL DE TERRENO,COMPREENDENDO ACERTO,RASPAGEM EVENTUALMENTE ATE 0.30M DE PROFUNDIDADE E AFASTAMENTO LATERAL DOMATERIAL EXCEDENTE,EXCLUSIVE COMPACTACAO</t>
    </r>
  </si>
  <si>
    <r>
      <rPr>
        <sz val="7"/>
        <rFont val="Arial"/>
        <family val="2"/>
      </rPr>
      <t>3.2</t>
    </r>
  </si>
  <si>
    <r>
      <rPr>
        <sz val="7"/>
        <rFont val="Arial"/>
        <family val="2"/>
      </rPr>
      <t>02.011.0010-A</t>
    </r>
  </si>
  <si>
    <r>
      <rPr>
        <sz val="7"/>
        <rFont val="Arial"/>
        <family val="2"/>
      </rPr>
      <t>CERCA PROTETORA DE BORDA DE VALA OU OBRA,COM TELA PLASTICA NA COR LARANJA OU AMARELA,CONSIDERANDO 2 VEZES DE UTILIZACAO,INCLUSIVE APOIOS,FORNECIMENTO,COLOCACAO E RETIRADA</t>
    </r>
  </si>
  <si>
    <r>
      <rPr>
        <sz val="7"/>
        <rFont val="Arial"/>
        <family val="2"/>
      </rPr>
      <t>3.3</t>
    </r>
  </si>
  <si>
    <r>
      <rPr>
        <sz val="7"/>
        <rFont val="Arial"/>
        <family val="2"/>
      </rPr>
      <t>05.001.0016-A</t>
    </r>
  </si>
  <si>
    <r>
      <rPr>
        <sz val="7"/>
        <rFont val="Arial"/>
        <family val="2"/>
      </rPr>
      <t>DEMOLICAO MANUAL DE PISO CIMENTADO,EXCLUSIVE A BASE DE CONCRETO,INCLUSIVE EMPILHAMENTO LATERAL DENTRO DO CANTEIRO DE SERVICO</t>
    </r>
  </si>
  <si>
    <r>
      <rPr>
        <sz val="7"/>
        <rFont val="Arial"/>
        <family val="2"/>
      </rPr>
      <t>3.4</t>
    </r>
  </si>
  <si>
    <r>
      <rPr>
        <sz val="7"/>
        <rFont val="Arial"/>
        <family val="2"/>
      </rPr>
      <t>05.001.0149-A</t>
    </r>
  </si>
  <si>
    <r>
      <rPr>
        <sz val="7"/>
        <rFont val="Arial"/>
        <family val="2"/>
      </rPr>
      <t xml:space="preserve">ARRANCAMENTO DE CERCAS DE MOIROES E ARAME FARPADO </t>
    </r>
  </si>
  <si>
    <r>
      <rPr>
        <sz val="7"/>
        <rFont val="Arial"/>
        <family val="2"/>
      </rPr>
      <t>3.5</t>
    </r>
  </si>
  <si>
    <r>
      <rPr>
        <sz val="7"/>
        <rFont val="Arial"/>
        <family val="2"/>
      </rPr>
      <t>05.001.0170-A</t>
    </r>
  </si>
  <si>
    <r>
      <rPr>
        <sz val="7"/>
        <rFont val="Arial"/>
        <family val="2"/>
      </rPr>
      <t xml:space="preserve">TRANSPORTE HORIZONTAL DE MATERIAL DE 1�CATEGORIA OU ENTULHO,EM CARRINHOS,A 10,00M DE DISTANCIA,INCLUSIVE CARGA A PA </t>
    </r>
  </si>
  <si>
    <r>
      <rPr>
        <sz val="7"/>
        <rFont val="Arial"/>
        <family val="2"/>
      </rPr>
      <t>3.6</t>
    </r>
  </si>
  <si>
    <r>
      <rPr>
        <sz val="7"/>
        <rFont val="Arial"/>
        <family val="2"/>
      </rPr>
      <t>05.002.0005-B</t>
    </r>
  </si>
  <si>
    <r>
      <rPr>
        <sz val="7"/>
        <rFont val="Arial"/>
        <family val="2"/>
      </rPr>
      <t>DEMOLICAO COM EQUIPAMENTO DE AR COMPRIMIDO,DE PAVIMENTACAO DE CONCRETO ASFALTICO,COM 5CM DE ESPESSURA,INCLUSIVE EMPILHAMENTO LATERAL DENTRO DO CANTEIRO DE SERVICO</t>
    </r>
  </si>
  <si>
    <r>
      <rPr>
        <sz val="7"/>
        <rFont val="Arial"/>
        <family val="2"/>
      </rPr>
      <t>3.7</t>
    </r>
  </si>
  <si>
    <r>
      <rPr>
        <sz val="7"/>
        <rFont val="Arial"/>
        <family val="2"/>
      </rPr>
      <t>05.002.0063-A</t>
    </r>
  </si>
  <si>
    <r>
      <rPr>
        <sz val="7"/>
        <rFont val="Arial"/>
        <family val="2"/>
      </rPr>
      <t>DEMOLICAO DE CONCRETO ARMADO COM ROMPEDOR HIDRAULICO ADAPTADO A ESCAVADEIRA,INCLUSIVE EMPILHAMENTO LATERAL DENTRO DO CANTEIRO DE SERVICO</t>
    </r>
  </si>
  <si>
    <r>
      <rPr>
        <sz val="7"/>
        <rFont val="Arial"/>
        <family val="2"/>
      </rPr>
      <t>3.8</t>
    </r>
  </si>
  <si>
    <r>
      <rPr>
        <sz val="7"/>
        <rFont val="Arial"/>
        <family val="2"/>
      </rPr>
      <t>05.020.0020-A</t>
    </r>
  </si>
  <si>
    <r>
      <rPr>
        <sz val="7"/>
        <rFont val="Arial"/>
        <family val="2"/>
      </rPr>
      <t xml:space="preserve">SINALIZACAO HORIZONTAL,MECANICA,COM TINTA A BASE DE RESINA ACRILICA,EM VIAS URBANAS,CONFORME NORMAS DO DER-RJ </t>
    </r>
  </si>
  <si>
    <r>
      <rPr>
        <sz val="7"/>
        <rFont val="Arial"/>
        <family val="2"/>
      </rPr>
      <t>3.9</t>
    </r>
  </si>
  <si>
    <r>
      <rPr>
        <sz val="7"/>
        <rFont val="Arial"/>
        <family val="2"/>
      </rPr>
      <t>05.021.0095-A</t>
    </r>
  </si>
  <si>
    <r>
      <rPr>
        <sz val="7"/>
        <rFont val="Arial"/>
        <family val="2"/>
      </rPr>
      <t>TACHA REFLETIVA INJETADA EM�"ABS",BIDIRECIONAL,MEDINDO 100X100X19,5MM,PINO DE ACO PARA MAIOR FIXACAO NO PAVIMENTO E SEUSREFLETORES PODERAO CONTER:23 OU 24 ESFERAS DE VIDRO LAPIDADO E ESPELHADO,DIVERSAS CORES.FORNECIMENTO E COLOCACAO</t>
    </r>
  </si>
  <si>
    <r>
      <rPr>
        <sz val="7"/>
        <rFont val="Arial"/>
        <family val="2"/>
      </rPr>
      <t>3.10</t>
    </r>
  </si>
  <si>
    <r>
      <rPr>
        <sz val="7"/>
        <rFont val="Arial"/>
        <family val="2"/>
      </rPr>
      <t>05.022.0020-A</t>
    </r>
  </si>
  <si>
    <r>
      <rPr>
        <sz val="7"/>
        <rFont val="Arial"/>
        <family val="2"/>
      </rPr>
      <t>CORTE MECANICO COM MAQUINA FRESADORA,EM CONCRETO ASFALTICO,EM AREAS SEM INTERFERENCIA,COM ESPESSURA DE ATE 5CM,INCLUSIVECOLETA DO MATERIAL FRESADO EM CAMINHAO BASCULANTE, EXCLUSIVETRANSPORTE PARA FORA DO CANTEIRO DE OBRA. (VIDE FAMILIA 04.005) O ITEM INCLUI MAO DE OBRA COM ADICIONAL NOTURNO</t>
    </r>
  </si>
  <si>
    <r>
      <rPr>
        <sz val="7"/>
        <rFont val="Arial"/>
        <family val="2"/>
      </rPr>
      <t>3.11</t>
    </r>
  </si>
  <si>
    <r>
      <rPr>
        <sz val="7"/>
        <rFont val="Arial"/>
        <family val="2"/>
      </rPr>
      <t>05.105.0179-A</t>
    </r>
  </si>
  <si>
    <r>
      <rPr>
        <sz val="7"/>
        <rFont val="Arial"/>
        <family val="2"/>
      </rPr>
      <t xml:space="preserve">MAO-DE-OBRA DE TECNICO DE MEDICAO DE OBRAS,INCLUSIVE ENCARGOS SOCIAIS </t>
    </r>
  </si>
  <si>
    <r>
      <rPr>
        <sz val="7"/>
        <rFont val="Arial"/>
        <family val="2"/>
      </rPr>
      <t>MES</t>
    </r>
  </si>
  <si>
    <r>
      <rPr>
        <sz val="7"/>
        <rFont val="Arial"/>
        <family val="2"/>
      </rPr>
      <t>3.12</t>
    </r>
  </si>
  <si>
    <r>
      <rPr>
        <sz val="7"/>
        <rFont val="Arial"/>
        <family val="2"/>
      </rPr>
      <t>05.105.0185-A</t>
    </r>
  </si>
  <si>
    <r>
      <rPr>
        <sz val="7"/>
        <rFont val="Arial"/>
        <family val="2"/>
      </rPr>
      <t xml:space="preserve">MAO-DE-OBRA DE APROPRIADOR,INCLUSIVE ENCARGOS SOCIAIS </t>
    </r>
  </si>
  <si>
    <r>
      <rPr>
        <sz val="7"/>
        <rFont val="Arial"/>
        <family val="2"/>
      </rPr>
      <t>3.13</t>
    </r>
  </si>
  <si>
    <r>
      <rPr>
        <sz val="7"/>
        <rFont val="Arial"/>
        <family val="2"/>
      </rPr>
      <t>06.077.0025-0</t>
    </r>
  </si>
  <si>
    <r>
      <rPr>
        <sz val="7"/>
        <rFont val="Arial"/>
        <family val="2"/>
      </rPr>
      <t>GABIAO MANTA COM ESPESSURA DE 0,23M,MALHA DE ACO HEXAGONAL (6X8)CM,FIO COM DIAMETRO NOMINAL DO ARAME DE 2MM,GALVANIZADO EM LIGA ZN/AL REVESTIDO EM PVC OU OUTRO POLIMERO QUE CUMPRAAS FUNCOES DESENVOLVIDAS PELO PVC,TIPO 3 OU 4 (NBR 8964,NBR10514,EN 10223-3),INCLUSIVE MANTA GEOTEXTIL,EQUIPAMENTO E PEDRAS.FORNECIMENTO E COLOCACAO</t>
    </r>
  </si>
  <si>
    <r>
      <rPr>
        <sz val="7"/>
        <rFont val="Arial"/>
        <family val="2"/>
      </rPr>
      <t>3.14</t>
    </r>
  </si>
  <si>
    <r>
      <rPr>
        <sz val="7"/>
        <rFont val="Arial"/>
        <family val="2"/>
      </rPr>
      <t>08.001.0002-B</t>
    </r>
  </si>
  <si>
    <r>
      <rPr>
        <sz val="7"/>
        <rFont val="Arial"/>
        <family val="2"/>
      </rPr>
      <t xml:space="preserve">BASE DE BRITA GRADUADA,INCLUSIVE FORNECIMENTO DOS MATERIAIS,MEDIDA APOS A COMPACTACAO </t>
    </r>
  </si>
  <si>
    <r>
      <rPr>
        <sz val="7"/>
        <rFont val="Arial"/>
        <family val="2"/>
      </rPr>
      <t>3.15</t>
    </r>
  </si>
  <si>
    <r>
      <rPr>
        <sz val="7"/>
        <rFont val="Arial"/>
        <family val="2"/>
      </rPr>
      <t>08.001.0004-A</t>
    </r>
  </si>
  <si>
    <r>
      <rPr>
        <sz val="7"/>
        <rFont val="Arial"/>
        <family val="2"/>
      </rPr>
      <t>BASE DE BRITA GRADUADA,COM ADICAO DE 3% DE CIMENTO,UTILIZANDO DISTRIBUIDORA DE AGREGADOS,MEDIDA APOS A COMPACTACAO,INCLUSIVE FORNECIMENTO DOS MATERIAS</t>
    </r>
  </si>
  <si>
    <r>
      <rPr>
        <sz val="7"/>
        <rFont val="Arial"/>
        <family val="2"/>
      </rPr>
      <t>3.16</t>
    </r>
  </si>
  <si>
    <r>
      <rPr>
        <sz val="7"/>
        <rFont val="Arial"/>
        <family val="2"/>
      </rPr>
      <t>08.001.0008-A</t>
    </r>
  </si>
  <si>
    <r>
      <rPr>
        <sz val="7"/>
        <rFont val="Arial"/>
        <family val="2"/>
      </rPr>
      <t xml:space="preserve">BASE DE BRITA CORRIDA,INCLUSIVE FORNECIMENTO DOS MATERIAIS,MEDIDA APOS A COMPACTACAO </t>
    </r>
  </si>
  <si>
    <r>
      <rPr>
        <sz val="7"/>
        <rFont val="Arial"/>
        <family val="2"/>
      </rPr>
      <t>3.17</t>
    </r>
  </si>
  <si>
    <r>
      <rPr>
        <sz val="7"/>
        <rFont val="Arial"/>
        <family val="2"/>
      </rPr>
      <t>08.009.0003-A</t>
    </r>
  </si>
  <si>
    <r>
      <rPr>
        <sz val="7"/>
        <rFont val="Arial"/>
        <family val="2"/>
      </rPr>
      <t>PAVIMENTACAO COM PARALELEPIPEDOS SOBRE COLCHAO DE PO-DE-PEDRA E REJUNTAMENTO COM ARGAMASSA DE CIMENTO E AREIA, NO TRACO 1:3,INCLUSIVE FORNECIMENTO DE TODOS OS MATERIAIS</t>
    </r>
  </si>
  <si>
    <r>
      <rPr>
        <sz val="7"/>
        <rFont val="Arial"/>
        <family val="2"/>
      </rPr>
      <t>3.18</t>
    </r>
  </si>
  <si>
    <r>
      <rPr>
        <sz val="7"/>
        <rFont val="Arial"/>
        <family val="2"/>
      </rPr>
      <t>08.015.0067-A</t>
    </r>
  </si>
  <si>
    <r>
      <rPr>
        <sz val="7"/>
        <rFont val="Arial"/>
        <family val="2"/>
      </rPr>
      <t>REVESTIMENTO DE CONCRETO BETUMINOSO USINADO A QUENTE,IMPORTADO DE USINA,EXECUTADO EM UMA CAMADA,DE ACORDO COM AS INSTRUCOES/ESPECIFICACOES DO CONTRATANTE,COMPREENDENDO PREPARO,ESPALHAMENTO E COMPACATACAO MECANICOS E OS MATERIAIS,EXCLUSIVE TRANSPORTE DA USINA PARA PISTA</t>
    </r>
  </si>
  <si>
    <r>
      <rPr>
        <sz val="7"/>
        <rFont val="Arial"/>
        <family val="2"/>
      </rPr>
      <t>3.19</t>
    </r>
  </si>
  <si>
    <r>
      <rPr>
        <sz val="7"/>
        <rFont val="Arial"/>
        <family val="2"/>
      </rPr>
      <t>08.015.0098-A</t>
    </r>
  </si>
  <si>
    <r>
      <rPr>
        <sz val="7"/>
        <rFont val="Arial"/>
        <family val="2"/>
      </rPr>
      <t>REVESTIMENTO DE CONCRETO BETUMINOSO USINADO EM TEMPERATURA ABAIXO DE 140�C E COMPACTACAO ABAIXO DE 90�C(TEMPERATURA MORNA),ESPESSURA DE 4CM,UTILIZANDO AMIDA SINTETICA NA PROPORCAO3KG POR T DE CAP,MISTURA "IN SITU" EM USINA,INCLUSIVE FORNECIMENTO DOS MATERIAIS</t>
    </r>
  </si>
  <si>
    <r>
      <rPr>
        <sz val="7"/>
        <rFont val="Arial"/>
        <family val="2"/>
      </rPr>
      <t>3.20</t>
    </r>
  </si>
  <si>
    <r>
      <rPr>
        <sz val="7"/>
        <rFont val="Arial"/>
        <family val="2"/>
      </rPr>
      <t>08.020.0008-A</t>
    </r>
  </si>
  <si>
    <r>
      <rPr>
        <sz val="7"/>
        <rFont val="Arial"/>
        <family val="2"/>
      </rPr>
      <t>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t>
    </r>
  </si>
  <si>
    <r>
      <rPr>
        <sz val="7"/>
        <rFont val="Arial"/>
        <family val="2"/>
      </rPr>
      <t>3.21</t>
    </r>
  </si>
  <si>
    <r>
      <rPr>
        <sz val="7"/>
        <rFont val="Arial"/>
        <family val="2"/>
      </rPr>
      <t>08.020.0010-A</t>
    </r>
  </si>
  <si>
    <r>
      <rPr>
        <sz val="7"/>
        <rFont val="Arial"/>
        <family val="2"/>
      </rPr>
      <t>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t>
    </r>
  </si>
  <si>
    <r>
      <rPr>
        <sz val="7"/>
        <rFont val="Arial"/>
        <family val="2"/>
      </rPr>
      <t>3.22</t>
    </r>
  </si>
  <si>
    <r>
      <rPr>
        <sz val="7"/>
        <rFont val="Arial"/>
        <family val="2"/>
      </rPr>
      <t>3.23</t>
    </r>
  </si>
  <si>
    <r>
      <rPr>
        <sz val="7"/>
        <rFont val="Arial"/>
        <family val="2"/>
      </rPr>
      <t>08.020.0012-A</t>
    </r>
  </si>
  <si>
    <r>
      <rPr>
        <sz val="7"/>
        <rFont val="Arial"/>
        <family val="2"/>
      </rPr>
      <t>PAVIMENTACAO LAJOTAS CONCRETO,ALTAMENTE VIBRADO,INTERTRAVADO,C/ARTICULACAO VERTICAL,PRE-FABRICADOS,COR NATURAL,ESP.10CM,RESISTENCIA A COMPRESSAO 35MPA,ASSENTES SOBRE COLCHAO PO-DE-PEDRA,AREIA OU MATERIAL EQUIVALENTE,C/JUNTAS TOMADAS C/ARGAMASSA CIMENTO E AREIA,TRACO 1:4 E/OU C/PEDRISCO E ASFALTO,EXCL.PREPARO TERRENO,C/FORN.DE TODOS OS MAT.,BEM COMO A COLOC.</t>
    </r>
  </si>
  <si>
    <r>
      <rPr>
        <sz val="7"/>
        <rFont val="Arial"/>
        <family val="2"/>
      </rPr>
      <t>3.24</t>
    </r>
  </si>
  <si>
    <r>
      <rPr>
        <sz val="7"/>
        <rFont val="Arial"/>
        <family val="2"/>
      </rPr>
      <t>08.020.0020-A</t>
    </r>
  </si>
  <si>
    <r>
      <rPr>
        <sz val="7"/>
        <rFont val="Arial"/>
        <family val="2"/>
      </rPr>
      <t>PAVIMENTACAO LAJOTAS CONCRETO,ALTAMENTE VIBRADO,INTERTRAVADO,C/ARTICULACAO VERTICAL,PRE-FABRICADOS,COLORIDO,ESP.6CM,RESISTENCIA A COMPRESSAO 35MPA,ASSENTES SOBRE COLCHAO PO-DE-PEDRA,AREIA OU MATERIAL EQUIVALENTE,C/JUNTAS TOMADAS C/ARGAMASSACIMENTO E AREIA,TRACO 1:4 E/OU PEDRISCO E ASFALTO,EXCL.PREPARO DO TERRENO,C/FORN.DE TODOS OS MAT.,BEM COMO A COLOCACAO</t>
    </r>
  </si>
  <si>
    <r>
      <rPr>
        <sz val="7"/>
        <rFont val="Arial"/>
        <family val="2"/>
      </rPr>
      <t>3.25</t>
    </r>
  </si>
  <si>
    <r>
      <rPr>
        <sz val="7"/>
        <rFont val="Arial"/>
        <family val="2"/>
      </rPr>
      <t>08.020.0022-A</t>
    </r>
  </si>
  <si>
    <r>
      <rPr>
        <sz val="7"/>
        <rFont val="Arial"/>
        <family val="2"/>
      </rPr>
      <t>PAVIMENTACAO LAJOTAS CONCRETO,ALTAMENTE VIBRADO,INTERTRAVADO,C/ARTICULACAO VERTICAL,PRE-FABRICADOS,COLORIDO,ESP.8CM,RESISTENCIA A COMPRESSAO 35MPA,ASSENTES SOBRE COLCHAO PO-DE-PEDRA,AREIA OU MATERIAL EQUIVALENTE,C/JUNTAS TOMADAS C/ARGAMASSACIMENTO E AREIA,TRACO 1:4 E/OU PEDRISCO E ASFALTO,EXCL.PREPARO TERRENO,C/FORN.DE TODOS OS MAT.,BEM COMO A COLOCACAO</t>
    </r>
  </si>
  <si>
    <r>
      <rPr>
        <sz val="7"/>
        <rFont val="Arial"/>
        <family val="2"/>
      </rPr>
      <t>3.26</t>
    </r>
  </si>
  <si>
    <r>
      <rPr>
        <sz val="7"/>
        <rFont val="Arial"/>
        <family val="2"/>
      </rPr>
      <t>08.020.0024-A</t>
    </r>
  </si>
  <si>
    <r>
      <rPr>
        <sz val="7"/>
        <rFont val="Arial"/>
        <family val="2"/>
      </rPr>
      <t>PAVIMENTACAO LAJOTAS CONCRETO,ALTAMENTE VIBRADO,INTERTRAVADO,C/ARTICULACAO VERTICAL,PRE-FABRICADOS,COLORIDO,ESP.10CM,RESISTENCIA A COMPRESSAO 35MPA,ASSENTES SOBRE COLCHAO PO-DE-PEDRA,AREIA OU MATERIAL EQUIVALENTE,C/JUNTAS TOMADAS C/ARGAMASSA CIMENTO E AREIA,TRACO 1:4 E/OU PEDRISCO E ASFALTO,EXCL.PREPARO TERRENO,C/FORN.DE TODOS OS MAT.,BEM COMO A COLOCACAO</t>
    </r>
  </si>
  <si>
    <r>
      <rPr>
        <sz val="7"/>
        <rFont val="Arial"/>
        <family val="2"/>
      </rPr>
      <t>3.27</t>
    </r>
  </si>
  <si>
    <r>
      <rPr>
        <sz val="7"/>
        <rFont val="Arial"/>
        <family val="2"/>
      </rPr>
      <t>08.021.0001-A</t>
    </r>
  </si>
  <si>
    <r>
      <rPr>
        <sz val="7"/>
        <rFont val="Arial"/>
        <family val="2"/>
      </rPr>
      <t>REGULARIZACAO DE SUBLEITO,DE ACORDO COM AS "INSTRUCOES PARA EXECUCAO",DO DER-RJ.O CUSTO INDENIZA AS OPERACOES DE EXECUCAO E TRANSPORTE DE AGUA E SE APLICA A AREA EFETIVAMENTE REGULARIZADA,EXCLUSIVE TRANSPORTE E ESCAVACAO DE CORRETIVOS</t>
    </r>
  </si>
  <si>
    <r>
      <rPr>
        <sz val="7"/>
        <rFont val="Arial"/>
        <family val="2"/>
      </rPr>
      <t>3.28</t>
    </r>
  </si>
  <si>
    <r>
      <rPr>
        <sz val="7"/>
        <rFont val="Arial"/>
        <family val="2"/>
      </rPr>
      <t>08.026.0001-A</t>
    </r>
  </si>
  <si>
    <r>
      <rPr>
        <sz val="7"/>
        <rFont val="Arial"/>
        <family val="2"/>
      </rPr>
      <t xml:space="preserve">IMPRIMACAO DE BASE DE PAVIMENTACAO,DE ACORDO COM AS "INSTRUCOES PARA EXECUCAO",DO DER-RJ </t>
    </r>
  </si>
  <si>
    <r>
      <rPr>
        <sz val="7"/>
        <rFont val="Arial"/>
        <family val="2"/>
      </rPr>
      <t>3.29</t>
    </r>
  </si>
  <si>
    <r>
      <rPr>
        <sz val="7"/>
        <rFont val="Arial"/>
        <family val="2"/>
      </rPr>
      <t>08.027.0036-A</t>
    </r>
  </si>
  <si>
    <r>
      <rPr>
        <sz val="7"/>
        <rFont val="Arial"/>
        <family val="2"/>
      </rPr>
      <t>MEIO-FIO CURVO DE CONCRETO SIMPLES FCK=15MPA,MOLDADO NO LOCAL,TIPO DER-RJ,MEDINDO 0,15M NA BASE E COM ALTURA DE 0,45M,REJUNTAMENTO COM ARGAMASSA DE CIMENTO E AREIA,NO TRACO 1:3,5,COM FORNECIMENTO DE TODOS OS MATERIAIS,ESCAVACAO E REATERRO</t>
    </r>
  </si>
  <si>
    <r>
      <rPr>
        <sz val="7"/>
        <rFont val="Arial"/>
        <family val="2"/>
      </rPr>
      <t>3.30</t>
    </r>
  </si>
  <si>
    <r>
      <rPr>
        <sz val="7"/>
        <rFont val="Arial"/>
        <family val="2"/>
      </rPr>
      <t>08.027.0037-A</t>
    </r>
  </si>
  <si>
    <r>
      <rPr>
        <sz val="7"/>
        <rFont val="Arial"/>
        <family val="2"/>
      </rPr>
      <t>MEIO-FIO RETO DE CONCRETO SIMPLES FCK=15MPA,PRE-MOLDADO,TIPO DER-RJ,MEDINDO 0,15M NA BASE E COM ALTURA DE 0,45M,REJUNTAMENTO COM ARGAMASSA DE CIMENTO E AREIA,NO TRACO 1:3,5,COM FORNECIMENTO DE TODOS OS MATERIAIS,ESCAVACAO E REATERRO</t>
    </r>
  </si>
  <si>
    <r>
      <rPr>
        <sz val="7"/>
        <rFont val="Arial"/>
        <family val="2"/>
      </rPr>
      <t>3.31</t>
    </r>
  </si>
  <si>
    <r>
      <rPr>
        <sz val="7"/>
        <rFont val="Arial"/>
        <family val="2"/>
      </rPr>
      <t>08.027.0051-A</t>
    </r>
  </si>
  <si>
    <r>
      <rPr>
        <sz val="7"/>
        <rFont val="Arial"/>
        <family val="2"/>
      </rPr>
      <t>SARJETA E MEIO-FIO CONJUGADO RETO,DE CONCRETO SIMPLES FCK=15MPA,PRE-MOLDADO,TIPO DER-RJ,MEDINDO 0,65M DE BASE E COM ALTURA DE 0,30M,REJUNTAMENTO DE ARGAMASSA DE CIMENTO E AREIA,NOTRACO 1:3,5,COM FORNECIMENTO DE TODOS OS MATERIAIS</t>
    </r>
  </si>
  <si>
    <r>
      <rPr>
        <sz val="7"/>
        <rFont val="Arial"/>
        <family val="2"/>
      </rPr>
      <t>3.32</t>
    </r>
  </si>
  <si>
    <r>
      <rPr>
        <sz val="7"/>
        <rFont val="Arial"/>
        <family val="2"/>
      </rPr>
      <t>08.027.0057-A</t>
    </r>
  </si>
  <si>
    <r>
      <rPr>
        <sz val="7"/>
        <rFont val="Arial"/>
        <family val="2"/>
      </rPr>
      <t>SARJETA E MEIO-FIO CONJUGADO CURVO,DE CONCRETO SIMPLES FCK= 35MPA,MOLDADO NO LOCAL,TIPO DER-RJ,MEDINDO 0,65M DE BASE E COM ALTURA DE 0,30M,REJUNTAMENTO DE ARGAMASSA DE CIMENTO E AREIA,NO TRACO 1:3,5,COM FORNECIMENTO DE TODOS OS MATERIAIS</t>
    </r>
  </si>
  <si>
    <r>
      <rPr>
        <sz val="7"/>
        <rFont val="Arial"/>
        <family val="2"/>
      </rPr>
      <t>3.33</t>
    </r>
  </si>
  <si>
    <r>
      <rPr>
        <sz val="7"/>
        <rFont val="Arial"/>
        <family val="2"/>
      </rPr>
      <t>08.035.0001-A</t>
    </r>
  </si>
  <si>
    <r>
      <rPr>
        <sz val="7"/>
        <rFont val="Arial"/>
        <family val="2"/>
      </rPr>
      <t xml:space="preserve">CAMADA DE BLOQUEIO(COLCHAO)DE PO-DE-PEDRA,ESPALHADO E COMPRIMIDO MECANICAMENTE,MEDIDA APOS COMPACTACAO </t>
    </r>
  </si>
  <si>
    <r>
      <rPr>
        <sz val="7"/>
        <rFont val="Arial"/>
        <family val="2"/>
      </rPr>
      <t>3.34</t>
    </r>
  </si>
  <si>
    <r>
      <rPr>
        <sz val="7"/>
        <rFont val="Arial"/>
        <family val="2"/>
      </rPr>
      <t>08.040.0005-A</t>
    </r>
  </si>
  <si>
    <r>
      <rPr>
        <sz val="7"/>
        <rFont val="Arial"/>
        <family val="2"/>
      </rPr>
      <t>MEIO-FIO E SARJETA CONJUGADOS,DE CONCRETO USINADO 15MPA,MOLDADO "IN LOCO",ATRAVES DE MAQUINA ESPECIAL,MEDINDO EM TORNO DE 0,47M DE BASE E 0,30M DE ALTURA,ACABAMENTO COM ARGAMASSA DE CIMENTO E PO-DE-PEDRA,NO TRACO 1:3,COM FORNECIMENTO DOS MATERIAIS,EXCLUSIVE PREPARO DE BASE E TOPOGRAFIA</t>
    </r>
  </si>
  <si>
    <r>
      <rPr>
        <sz val="7"/>
        <rFont val="Arial"/>
        <family val="2"/>
      </rPr>
      <t>3.35</t>
    </r>
  </si>
  <si>
    <r>
      <rPr>
        <sz val="7"/>
        <rFont val="Arial"/>
        <family val="2"/>
      </rPr>
      <t>11.001.0019-A</t>
    </r>
  </si>
  <si>
    <r>
      <rPr>
        <sz val="7"/>
        <rFont val="Arial"/>
        <family val="2"/>
      </rPr>
      <t>CONCRETO COLORIDO,UTILIZANDO OXIDO DE FERRO VERMELHO SINTETICO,DOSADO PARA UMA RESISTENCIA CARACTERISTICA A COMPRESSAO(FCK)MINIMO DE 15MPA,COMPREENDENDO APENAS O FORNECIMENTO DOS MATERIAIS,INCLUSIVE 5% DE PERDAS</t>
    </r>
  </si>
  <si>
    <r>
      <rPr>
        <sz val="7"/>
        <rFont val="Arial"/>
        <family val="2"/>
      </rPr>
      <t>3.36</t>
    </r>
  </si>
  <si>
    <r>
      <rPr>
        <sz val="7"/>
        <rFont val="Arial"/>
        <family val="2"/>
      </rPr>
      <t>11.019.0005-A</t>
    </r>
  </si>
  <si>
    <r>
      <rPr>
        <sz val="7"/>
        <rFont val="Arial"/>
        <family val="2"/>
      </rPr>
      <t>TERRA ARMADA PARA ARRIMO MACICO TIPO GREIDE,PARA RAMPAS DE ACESSO E VIADUTOS OU PONTES COM SOBRECARGA RODOVIARIA,SENDO ALTURA DA SOLEIRA AO GREIDE DA PISTA DE 0 ATE 6,00M.O CUSTO INCLUI A EXECUCAO DE TODOS OS SERVICOS E O FORNECIMENTO DE TODOS OS ELEMENTOS CONSTRUTIVOS ESPECIAIS E PECAS GALVANIZADAS,EXCLUSIVE A EXECUCAO DO ATERRO</t>
    </r>
  </si>
  <si>
    <r>
      <rPr>
        <sz val="7"/>
        <rFont val="Arial"/>
        <family val="2"/>
      </rPr>
      <t>3.37</t>
    </r>
  </si>
  <si>
    <r>
      <rPr>
        <sz val="7"/>
        <rFont val="Arial"/>
        <family val="2"/>
      </rPr>
      <t>11.046.0060-A</t>
    </r>
  </si>
  <si>
    <r>
      <rPr>
        <sz val="7"/>
        <rFont val="Arial"/>
        <family val="2"/>
      </rPr>
      <t>CONCRETO COLORIDO,COM OXIDO DE FERRO VERMELHO SINTETICO,IMPORTADO DE USINA,DOSADO RACIONALMENTE PARA UMA RESISTENCIA CARACTERISTICA A COMPRESSAO DE 15MPA</t>
    </r>
  </si>
  <si>
    <r>
      <rPr>
        <sz val="7"/>
        <rFont val="Arial"/>
        <family val="2"/>
      </rPr>
      <t>3.38</t>
    </r>
  </si>
  <si>
    <r>
      <rPr>
        <sz val="7"/>
        <rFont val="Arial"/>
        <family val="2"/>
      </rPr>
      <t>13.302.0010-A</t>
    </r>
  </si>
  <si>
    <r>
      <rPr>
        <sz val="7"/>
        <rFont val="Arial"/>
        <family val="2"/>
      </rPr>
      <t xml:space="preserve">CAMADA DE BRITA 1,COM ESPESSURA ESTIMADA DE 3CM,ESPALHAMENTO MANUAL </t>
    </r>
  </si>
  <si>
    <r>
      <rPr>
        <sz val="7"/>
        <rFont val="Arial"/>
        <family val="2"/>
      </rPr>
      <t>3.39</t>
    </r>
  </si>
  <si>
    <r>
      <rPr>
        <sz val="7"/>
        <rFont val="Arial"/>
        <family val="2"/>
      </rPr>
      <t>13.371.0010-0</t>
    </r>
  </si>
  <si>
    <r>
      <rPr>
        <sz val="7"/>
        <rFont val="Arial"/>
        <family val="2"/>
      </rPr>
      <t>PATIO DE CONCRETO IMPORTADO DE USINA,NA ESPESSURA DE 8CM, NO TRACO 1:3:3 EM VOLUME, FORMANDO QUADROS DE 1,00X1,00M, COM SARRAFOS DE MADEIRA INCORPORADOS ,EXCLUSIVE PREPARO DO TERRENO</t>
    </r>
  </si>
  <si>
    <r>
      <rPr>
        <sz val="7"/>
        <rFont val="Arial"/>
        <family val="2"/>
      </rPr>
      <t>3.40</t>
    </r>
  </si>
  <si>
    <r>
      <rPr>
        <sz val="7"/>
        <rFont val="Arial"/>
        <family val="2"/>
      </rPr>
      <t>13.373.0010-A</t>
    </r>
  </si>
  <si>
    <r>
      <rPr>
        <sz val="7"/>
        <rFont val="Arial"/>
        <family val="2"/>
      </rPr>
      <t>PATIO DE CONCRETO ARMADO,CAPEADO COM AGREGADO DE ALTA RESISTENCIA,ALISADO MECANICAMENTE,COM ESPESSURA DE 8 A 10CM,SOBRE TERRENO ACERTADO E SOBRE LASTRO DE BRITA CORRIDA COMPACTADA,EXCLUSIVE ACERTO DO TERRENO, LASTRO DE BRITA E FORNECIMENTODO CONCRETO E DA ARMACAO, INCLUSIVE JUNTA PLASTICA A CADA2,50M,TODA A MAO-DE-OBRA E EQUIPAMENTOS NECESSARIOS</t>
    </r>
  </si>
  <si>
    <r>
      <rPr>
        <sz val="7"/>
        <rFont val="Arial"/>
        <family val="2"/>
      </rPr>
      <t>3.41</t>
    </r>
  </si>
  <si>
    <r>
      <rPr>
        <sz val="7"/>
        <rFont val="Arial"/>
        <family val="2"/>
      </rPr>
      <t>13.373.0026-A</t>
    </r>
  </si>
  <si>
    <r>
      <rPr>
        <sz val="7"/>
        <rFont val="Arial"/>
        <family val="2"/>
      </rPr>
      <t>PISO CONCRETO COLORIDO(OXIDO FERRO VERMELHO SINTETICO)ARMADO MONOLITICO,JUNTA FRIA,ALISADO C/REGUA VIBRATORIA,ESP.10CM, SOBRE TERRENO ACERTADO E SOBRE LASTRO DE BRITA, EXCL.ACERTODO TERRENO E TELA,INCL.BRITA E LONA TECIDO RESINADO,CONCRETOPREPARADO C/BETONEIRA, RESIST.COMPRESSAO 20MPA C/TRANSPORTECONCRETO E TODA MAO-DE-OBRA E EQUIPAMENTOS NECESSARIOS</t>
    </r>
  </si>
  <si>
    <r>
      <rPr>
        <sz val="7"/>
        <rFont val="Arial"/>
        <family val="2"/>
      </rPr>
      <t>3.42</t>
    </r>
  </si>
  <si>
    <r>
      <rPr>
        <sz val="7"/>
        <rFont val="Arial"/>
        <family val="2"/>
      </rPr>
      <t>09.004.0056-A</t>
    </r>
  </si>
  <si>
    <r>
      <rPr>
        <sz val="7"/>
        <rFont val="Arial"/>
        <family val="2"/>
      </rPr>
      <t>FRADE DE CONCRETO 10MPA,LISO,PINTADO COM VERNIZ,PARA PROTECAO DE CALCADAS,INCLUSIVE ESCAVACAO E REATERRO.FORNECIMENTO E COLOCACAO</t>
    </r>
  </si>
  <si>
    <r>
      <rPr>
        <sz val="7"/>
        <rFont val="Arial"/>
        <family val="2"/>
      </rPr>
      <t>3.43</t>
    </r>
  </si>
  <si>
    <r>
      <rPr>
        <sz val="7"/>
        <rFont val="Arial"/>
        <family val="2"/>
      </rPr>
      <t>13.333.0015-A</t>
    </r>
  </si>
  <si>
    <r>
      <rPr>
        <sz val="7"/>
        <rFont val="Arial"/>
        <family val="2"/>
      </rPr>
      <t>REVESTIMENTO DE PISO COM CERAMICA TATIL ALERTA,(LADRILHO HIDRAULICO) PARA PESSOAS COM NECESSIDADES ESPECIFICAS,ASSENTESSOBRE SUPERFICIE EM OSSO,CONFORME ITEM 13.330.0010</t>
    </r>
  </si>
  <si>
    <r>
      <rPr>
        <sz val="7"/>
        <rFont val="Arial"/>
        <family val="2"/>
      </rPr>
      <t>3.44</t>
    </r>
  </si>
  <si>
    <r>
      <rPr>
        <sz val="7"/>
        <rFont val="Arial"/>
        <family val="2"/>
      </rPr>
      <t>13.330.0010-A</t>
    </r>
  </si>
  <si>
    <r>
      <rPr>
        <sz val="7"/>
        <rFont val="Arial"/>
        <family val="2"/>
      </rPr>
      <t>ASSENTAMENTO DE LADRILHOS,EXCLUSIVE ESTES,EM PISOS DE SUPERFICIE EM OSSO,COM NATA DE CIMENTO SOBRE ARGAMASSA DE CIMENTO,SAIBRO E AREIA,NO TRACO 1:3:3,ESPESSURA MEDIA DE 3,5CM,REJUNTAMENTO COM CIMENTO BRANCO E CORANTE</t>
    </r>
  </si>
  <si>
    <r>
      <rPr>
        <sz val="7"/>
        <rFont val="Arial"/>
        <family val="2"/>
      </rPr>
      <t>3.45</t>
    </r>
  </si>
  <si>
    <r>
      <rPr>
        <sz val="7"/>
        <rFont val="Arial"/>
        <family val="2"/>
      </rPr>
      <t>15.036.0018-A</t>
    </r>
  </si>
  <si>
    <r>
      <rPr>
        <sz val="7"/>
        <rFont val="Arial"/>
        <family val="2"/>
      </rPr>
      <t>TUBO DE PVC RIGIDO,ROSQUEAVEL,PARA AGUA FRIA,COM DIAMETRO DE 1/2",INCLUSIVE CONEXOES E EMENDAS,EXCLUSIVE ABERTURA E FECHAMENTO DE RASGO.FORNECIMENTO E ASSENTAMENTO</t>
    </r>
  </si>
  <si>
    <r>
      <rPr>
        <sz val="7"/>
        <rFont val="Arial"/>
        <family val="2"/>
      </rPr>
      <t>3.46</t>
    </r>
  </si>
  <si>
    <r>
      <rPr>
        <sz val="7"/>
        <rFont val="Arial"/>
        <family val="2"/>
      </rPr>
      <t>15.036.0019-A</t>
    </r>
  </si>
  <si>
    <r>
      <rPr>
        <sz val="7"/>
        <rFont val="Arial"/>
        <family val="2"/>
      </rPr>
      <t>TUBO DE PVC RIGIDO,ROSQUEAVEL,PARA AGUA FRIA,COM DIAMETRO DE 3/4",INCLUSIVE CONEXOES E EMENDAS,EXCLUSIVE ABERTURA E FECHAMENTO DE RASGO.FORNECIMENTO E ASSENTAMENTO</t>
    </r>
  </si>
  <si>
    <r>
      <rPr>
        <sz val="7"/>
        <rFont val="Arial"/>
        <family val="2"/>
      </rPr>
      <t>3.47</t>
    </r>
  </si>
  <si>
    <r>
      <rPr>
        <sz val="7"/>
        <rFont val="Arial"/>
        <family val="2"/>
      </rPr>
      <t>15.036.0020-A</t>
    </r>
  </si>
  <si>
    <r>
      <rPr>
        <sz val="7"/>
        <rFont val="Arial"/>
        <family val="2"/>
      </rPr>
      <t>TUBO DE PVC RIGIDO,ROSQUEAVEL,PARA AGUA FRIA,COM DIAMETRO DE 1",INCLUSIVE CONEXOES E EMENDAS,EXCLUSIVE ABERTURA E FECHAMENTO DE RASGO.FORNECIMENTO E ASSENTAMENTO</t>
    </r>
  </si>
  <si>
    <r>
      <rPr>
        <sz val="7"/>
        <rFont val="Arial"/>
        <family val="2"/>
      </rPr>
      <t>3.48</t>
    </r>
  </si>
  <si>
    <r>
      <rPr>
        <sz val="7"/>
        <rFont val="Arial"/>
        <family val="2"/>
      </rPr>
      <t>15.036.0088-A</t>
    </r>
  </si>
  <si>
    <r>
      <rPr>
        <sz val="7"/>
        <rFont val="Arial"/>
        <family val="2"/>
      </rPr>
      <t>TUBO DE PVC RIGIDO,CONFORME ABNT NBR-5688 DE 100MM,LINHA REFORCADA,SOLDAVEL,INCLUSIVE CONEXOES E EMENDAS,EXCLUSIVE ABERTURA E FECHAMENTO DE RASGO.FORNECIMENTO E ASSENTAMENTO</t>
    </r>
  </si>
  <si>
    <r>
      <rPr>
        <sz val="7"/>
        <rFont val="Arial"/>
        <family val="2"/>
      </rPr>
      <t>3.49</t>
    </r>
  </si>
  <si>
    <r>
      <rPr>
        <sz val="7"/>
        <rFont val="Arial"/>
        <family val="2"/>
      </rPr>
      <t>20.004.0005-A</t>
    </r>
  </si>
  <si>
    <r>
      <rPr>
        <sz val="7"/>
        <rFont val="Arial"/>
        <family val="2"/>
      </rPr>
      <t>REGULARIZACAO E COMPACTACAO DE SUBLEITO,DE ACORDO COM AS "INSTRUCOES PARA EXECUCAO",DO DER-RJ,INCLUSIVE EXECUCAO E O TRANSPORTE DE AGUA,MAS SEM TRANSPORTE E ESCAVACAO DE CORRETIVOS.O CUSTO SE APLICA A AREA EFETIVAMENTE REGULARIZADA</t>
    </r>
  </si>
  <si>
    <r>
      <rPr>
        <sz val="7"/>
        <rFont val="Arial"/>
        <family val="2"/>
      </rPr>
      <t>3.50</t>
    </r>
  </si>
  <si>
    <r>
      <rPr>
        <sz val="7"/>
        <rFont val="Arial"/>
        <family val="2"/>
      </rPr>
      <t>20.004.0131-A</t>
    </r>
  </si>
  <si>
    <r>
      <rPr>
        <sz val="7"/>
        <rFont val="Arial"/>
        <family val="2"/>
      </rPr>
      <t xml:space="preserve">LIMPEZA DE RUA COM AR COMPRIMIDO </t>
    </r>
  </si>
  <si>
    <r>
      <rPr>
        <sz val="7"/>
        <rFont val="Arial"/>
        <family val="2"/>
      </rPr>
      <t>3.51</t>
    </r>
  </si>
  <si>
    <r>
      <rPr>
        <sz val="7"/>
        <rFont val="Arial"/>
        <family val="2"/>
      </rPr>
      <t>08.026.0010-A</t>
    </r>
  </si>
  <si>
    <r>
      <rPr>
        <sz val="7"/>
        <rFont val="Arial"/>
        <family val="2"/>
      </rPr>
      <t xml:space="preserve">PINTURA DE LIGACAO COM ADICAO DE POLIMERO,DE ACORDO COM AS "INSTRUCOES PARA EXECUCAO" DO DER-RJ </t>
    </r>
  </si>
  <si>
    <r>
      <rPr>
        <sz val="7"/>
        <rFont val="Arial"/>
        <family val="2"/>
      </rPr>
      <t>3.52</t>
    </r>
  </si>
  <si>
    <r>
      <rPr>
        <sz val="7"/>
        <rFont val="Arial"/>
        <family val="2"/>
      </rPr>
      <t>20.012.0004-0</t>
    </r>
  </si>
  <si>
    <r>
      <rPr>
        <sz val="7"/>
        <rFont val="Arial"/>
        <family val="2"/>
      </rPr>
      <t xml:space="preserve">LIMPEZA MANUAL DE MEIOS-FIOS E SARJETAS </t>
    </r>
  </si>
  <si>
    <r>
      <rPr>
        <sz val="7"/>
        <rFont val="Arial"/>
        <family val="2"/>
      </rPr>
      <t>KM</t>
    </r>
  </si>
  <si>
    <r>
      <rPr>
        <sz val="7"/>
        <rFont val="Arial"/>
        <family val="2"/>
      </rPr>
      <t>3.53</t>
    </r>
  </si>
  <si>
    <r>
      <rPr>
        <sz val="7"/>
        <rFont val="Arial"/>
        <family val="2"/>
      </rPr>
      <t>20.012.0013-A</t>
    </r>
  </si>
  <si>
    <r>
      <rPr>
        <sz val="7"/>
        <rFont val="Arial"/>
        <family val="2"/>
      </rPr>
      <t xml:space="preserve">LIMPEZA MANUAL DE CAIXA DE RALO </t>
    </r>
  </si>
  <si>
    <r>
      <rPr>
        <sz val="7"/>
        <rFont val="Arial"/>
        <family val="2"/>
      </rPr>
      <t>3.54</t>
    </r>
  </si>
  <si>
    <r>
      <rPr>
        <sz val="7"/>
        <rFont val="Arial"/>
        <family val="2"/>
      </rPr>
      <t>20.092.0001-A</t>
    </r>
  </si>
  <si>
    <r>
      <rPr>
        <sz val="7"/>
        <rFont val="Arial"/>
        <family val="2"/>
      </rPr>
      <t xml:space="preserve">AREIA,INCLUSIVE TRANPORTE,PARA REGIAO METROPOLITANA DO RIO DE JANEIRO.FORNECIMENTO </t>
    </r>
  </si>
  <si>
    <r>
      <rPr>
        <sz val="7"/>
        <rFont val="Arial"/>
        <family val="2"/>
      </rPr>
      <t>3.55</t>
    </r>
  </si>
  <si>
    <r>
      <rPr>
        <sz val="7"/>
        <rFont val="Arial"/>
        <family val="2"/>
      </rPr>
      <t>20.098.0001-A</t>
    </r>
  </si>
  <si>
    <r>
      <rPr>
        <sz val="7"/>
        <rFont val="Arial"/>
        <family val="2"/>
      </rPr>
      <t xml:space="preserve">PEDRA-DE-MAO,INCLUSIVE TRANSPORTE,PARA REGIAO METROPOLITANA DO RIO DE JANEIRO.FORNECIMENTO </t>
    </r>
  </si>
  <si>
    <r>
      <rPr>
        <sz val="7"/>
        <rFont val="Arial"/>
        <family val="2"/>
      </rPr>
      <t>3.56</t>
    </r>
  </si>
  <si>
    <r>
      <rPr>
        <sz val="7"/>
        <rFont val="Arial"/>
        <family val="2"/>
      </rPr>
      <t>04.014.0111-X</t>
    </r>
  </si>
  <si>
    <r>
      <rPr>
        <sz val="7"/>
        <rFont val="Arial"/>
        <family val="2"/>
      </rPr>
      <t>DISPOSIçãO FINAL DE MATERIAIS E RESíDUOS DE OBRAS EM LOCAIS DE OPERAçãO E FINAL APROPRIADOS, AUTORIZADOS E/OU LICENCIADOS PELOS óRGãOS DE LICENCIAMENTO E DE CONTROLE AMBIENTAL,MEDIDA MEDIANTE COMPROVANTES COMERCIAIS DE PAGAMENTO- FORA DO MRJ</t>
    </r>
  </si>
  <si>
    <t/>
  </si>
  <si>
    <r>
      <rPr>
        <b/>
        <sz val="7"/>
        <rFont val="Arial"/>
        <family val="2"/>
      </rPr>
      <t>4</t>
    </r>
  </si>
  <si>
    <r>
      <rPr>
        <b/>
        <sz val="7"/>
        <rFont val="Arial"/>
        <family val="2"/>
      </rPr>
      <t>ADMINISTRAÇÃO LOCAL</t>
    </r>
  </si>
  <si>
    <r>
      <rPr>
        <sz val="7"/>
        <rFont val="Arial"/>
        <family val="2"/>
      </rPr>
      <t>4.1</t>
    </r>
  </si>
  <si>
    <r>
      <rPr>
        <sz val="7"/>
        <rFont val="Arial"/>
        <family val="2"/>
      </rPr>
      <t>05.105.0122-0</t>
    </r>
  </si>
  <si>
    <r>
      <rPr>
        <sz val="7"/>
        <rFont val="Arial"/>
        <family val="2"/>
      </rPr>
      <t xml:space="preserve">MAO-DE-OBRA DE ALMOXARIFE,INCLUSIVE ENCARGOS SOCIAIS </t>
    </r>
  </si>
  <si>
    <r>
      <rPr>
        <sz val="7"/>
        <rFont val="Arial"/>
        <family val="2"/>
      </rPr>
      <t>4.2</t>
    </r>
  </si>
  <si>
    <r>
      <rPr>
        <sz val="7"/>
        <rFont val="Arial"/>
        <family val="2"/>
      </rPr>
      <t>05.105.0128-0</t>
    </r>
  </si>
  <si>
    <r>
      <rPr>
        <sz val="7"/>
        <rFont val="Arial"/>
        <family val="2"/>
      </rPr>
      <t xml:space="preserve">MAO-DE-OBRA DE MESTRE DE OBRA "A",INCLUSIVE ENCARGOS SOCIAIS </t>
    </r>
  </si>
  <si>
    <r>
      <rPr>
        <sz val="7"/>
        <rFont val="Arial"/>
        <family val="2"/>
      </rPr>
      <t>4.3</t>
    </r>
  </si>
  <si>
    <r>
      <rPr>
        <sz val="7"/>
        <rFont val="Arial"/>
        <family val="2"/>
      </rPr>
      <t>05.105.0165-0</t>
    </r>
  </si>
  <si>
    <r>
      <rPr>
        <sz val="7"/>
        <rFont val="Arial"/>
        <family val="2"/>
      </rPr>
      <t xml:space="preserve">MAO-DE-OBRA DE ENGENHEIRO DE SEGURANCA DO TRABALHO,INCLUSIVE ENCARGOS SOCIAIS </t>
    </r>
  </si>
  <si>
    <r>
      <rPr>
        <sz val="7"/>
        <rFont val="Arial"/>
        <family val="2"/>
      </rPr>
      <t>4.4</t>
    </r>
  </si>
  <si>
    <r>
      <rPr>
        <sz val="7"/>
        <rFont val="Arial"/>
        <family val="2"/>
      </rPr>
      <t>05.105.0169-0</t>
    </r>
  </si>
  <si>
    <r>
      <rPr>
        <sz val="7"/>
        <rFont val="Arial"/>
        <family val="2"/>
      </rPr>
      <t xml:space="preserve">MAO-DE-OBRA DE TECNICO DE SEGURANCA DO TRABALHO,INCLUSIVE ENCARGOS SOCIAIS </t>
    </r>
  </si>
  <si>
    <r>
      <rPr>
        <sz val="7"/>
        <rFont val="Arial"/>
        <family val="2"/>
      </rPr>
      <t>4.5</t>
    </r>
  </si>
  <si>
    <r>
      <rPr>
        <sz val="7"/>
        <rFont val="Arial"/>
        <family val="2"/>
      </rPr>
      <t>05.105.0100-0</t>
    </r>
  </si>
  <si>
    <r>
      <rPr>
        <sz val="7"/>
        <rFont val="Arial"/>
        <family val="2"/>
      </rPr>
      <t xml:space="preserve">MAO-DE-OBRA DE VIGIA,INCLUSIVE ENCARGOS SOCIAIS </t>
    </r>
  </si>
  <si>
    <r>
      <rPr>
        <sz val="7"/>
        <rFont val="Arial"/>
        <family val="2"/>
      </rPr>
      <t>4.6</t>
    </r>
  </si>
  <si>
    <r>
      <rPr>
        <sz val="7"/>
        <rFont val="Arial"/>
        <family val="2"/>
      </rPr>
      <t>05.105.0157-0</t>
    </r>
  </si>
  <si>
    <r>
      <rPr>
        <sz val="7"/>
        <rFont val="Arial"/>
        <family val="2"/>
      </rPr>
      <t xml:space="preserve">MAO-DE-OBRA DE RASTILHEIRO,INCLUSIVE ENCARGOS SOCIAIS </t>
    </r>
  </si>
  <si>
    <r>
      <rPr>
        <sz val="7"/>
        <rFont val="Arial"/>
        <family val="2"/>
      </rPr>
      <t>4.7</t>
    </r>
  </si>
  <si>
    <r>
      <rPr>
        <sz val="7"/>
        <rFont val="Arial"/>
        <family val="2"/>
      </rPr>
      <t>19.004.0400-A</t>
    </r>
  </si>
  <si>
    <r>
      <rPr>
        <sz val="7"/>
        <rFont val="Arial"/>
        <family val="2"/>
      </rPr>
      <t>CAMIONETE TIPO PICK-UP,COM CABINE SIMPLES E CACAMBA,TIPO LEVE,MOTOR BICOMBUSTIVEL (GASOLINA E ALCOOL) DE 1,6 LITROS,EXCLUSIVE MOTORISTA</t>
    </r>
  </si>
  <si>
    <r>
      <rPr>
        <b/>
        <sz val="6"/>
        <rFont val="Arial"/>
        <family val="2"/>
      </rPr>
      <t>VALOR BDI TOTAL:</t>
    </r>
  </si>
  <si>
    <r>
      <rPr>
        <b/>
        <sz val="6"/>
        <rFont val="Arial"/>
        <family val="2"/>
      </rPr>
      <t>VALOR ORÇAMENTO:</t>
    </r>
  </si>
  <si>
    <r>
      <rPr>
        <b/>
        <sz val="6"/>
        <rFont val="Arial"/>
        <family val="2"/>
      </rPr>
      <t>VALOR TOTAL:</t>
    </r>
  </si>
  <si>
    <r>
      <rPr>
        <b/>
        <sz val="7"/>
        <rFont val="Arial"/>
        <family val="2"/>
      </rPr>
      <t>UNIDADE</t>
    </r>
  </si>
  <si>
    <r>
      <rPr>
        <b/>
        <sz val="7"/>
        <rFont val="Arial"/>
        <family val="2"/>
      </rPr>
      <t>QTD</t>
    </r>
  </si>
  <si>
    <r>
      <rPr>
        <b/>
        <sz val="7"/>
        <rFont val="Arial"/>
        <family val="2"/>
      </rPr>
      <t>CUSTO DIRETO (R$)</t>
    </r>
  </si>
  <si>
    <r>
      <rPr>
        <b/>
        <sz val="7"/>
        <rFont val="Arial"/>
        <family val="2"/>
      </rPr>
      <t>PREÇO
UNITÁRIO (R$)</t>
    </r>
  </si>
  <si>
    <r>
      <rPr>
        <b/>
        <sz val="7"/>
        <rFont val="Arial"/>
        <family val="2"/>
      </rPr>
      <t>PREÇO
TOTAL (R$)</t>
    </r>
  </si>
  <si>
    <r>
      <rPr>
        <b/>
        <sz val="6"/>
        <rFont val="Arial"/>
        <family val="2"/>
      </rPr>
      <t>MÃO DE OBRA</t>
    </r>
  </si>
  <si>
    <r>
      <rPr>
        <b/>
        <sz val="6"/>
        <rFont val="Arial"/>
        <family val="2"/>
      </rPr>
      <t>MATERIAL</t>
    </r>
  </si>
  <si>
    <r>
      <rPr>
        <b/>
        <sz val="6"/>
        <rFont val="Arial"/>
        <family val="2"/>
      </rPr>
      <t>EQUIPAMENTO</t>
    </r>
  </si>
  <si>
    <r>
      <rPr>
        <b/>
        <sz val="6"/>
        <rFont val="Arial"/>
        <family val="2"/>
      </rPr>
      <t>OUTROS</t>
    </r>
  </si>
  <si>
    <r>
      <rPr>
        <b/>
        <sz val="8"/>
        <rFont val="Arial"/>
        <family val="2"/>
      </rPr>
      <t>SERVIÇOS PRELIMINARES</t>
    </r>
  </si>
  <si>
    <r>
      <rPr>
        <b/>
        <sz val="8"/>
        <rFont val="Arial"/>
        <family val="2"/>
      </rPr>
      <t>MELHORIAS OPERACIONAIS</t>
    </r>
  </si>
  <si>
    <r>
      <rPr>
        <b/>
        <sz val="8"/>
        <rFont val="Arial"/>
        <family val="2"/>
      </rPr>
      <t>RESTAURAÇÃO E CONSERVAÇÃO / REPARO DE REDES DOMILICIARES</t>
    </r>
  </si>
  <si>
    <r>
      <rPr>
        <b/>
        <sz val="8"/>
        <rFont val="Arial"/>
        <family val="2"/>
      </rPr>
      <t>ADMINISTRAÇÃO LOCAL</t>
    </r>
  </si>
  <si>
    <r>
      <rPr>
        <b/>
        <sz val="7"/>
        <rFont val="Arial"/>
        <family val="2"/>
      </rPr>
      <t>5</t>
    </r>
  </si>
  <si>
    <r>
      <rPr>
        <b/>
        <sz val="7"/>
        <rFont val="Arial"/>
        <family val="2"/>
      </rPr>
      <t>Benefícios e Despesas Indiretas (BDI)</t>
    </r>
  </si>
  <si>
    <r>
      <rPr>
        <b/>
        <sz val="8"/>
        <rFont val="Arial"/>
        <family val="2"/>
      </rPr>
      <t>1.1. 01.016.0010-A - LEVANTAMENTO TOPOGRAFICO,PLANIALTIMETRICO E CADASTRAL,DE TERRENO DE OROGRAFIA NAO ACIDENTADA,VEGETACAO RALA E EDIFICACAODENSA (HA)</t>
    </r>
  </si>
  <si>
    <r>
      <rPr>
        <b/>
        <sz val="6"/>
        <rFont val="Calibri"/>
        <family val="2"/>
      </rPr>
      <t>MAO DE OBRA</t>
    </r>
  </si>
  <si>
    <r>
      <rPr>
        <b/>
        <sz val="6"/>
        <rFont val="Arial"/>
        <family val="2"/>
      </rPr>
      <t>FONTE</t>
    </r>
  </si>
  <si>
    <r>
      <rPr>
        <b/>
        <sz val="6"/>
        <rFont val="Arial"/>
        <family val="2"/>
      </rPr>
      <t>UNID</t>
    </r>
  </si>
  <si>
    <r>
      <rPr>
        <b/>
        <sz val="6"/>
        <rFont val="Arial"/>
        <family val="2"/>
      </rPr>
      <t>COEFICIENTE</t>
    </r>
  </si>
  <si>
    <r>
      <rPr>
        <b/>
        <sz val="6"/>
        <rFont val="Arial"/>
        <family val="2"/>
      </rPr>
      <t>PREÇO UNITÁRIO</t>
    </r>
  </si>
  <si>
    <r>
      <rPr>
        <b/>
        <sz val="6"/>
        <rFont val="Arial"/>
        <family val="2"/>
      </rPr>
      <t>TOTAL</t>
    </r>
  </si>
  <si>
    <r>
      <rPr>
        <sz val="7"/>
        <rFont val="Calibri"/>
        <family val="2"/>
      </rPr>
      <t>20026</t>
    </r>
  </si>
  <si>
    <r>
      <rPr>
        <sz val="7"/>
        <rFont val="Calibri"/>
        <family val="2"/>
      </rPr>
      <t>MAO-DE-OBRA DE AUXILIAR DE CALCULO TOPOGRAFICO, INCLUSIVE ENCARGOS SOCIAIS DESONERADOS</t>
    </r>
  </si>
  <si>
    <r>
      <rPr>
        <sz val="7"/>
        <rFont val="Calibri"/>
        <family val="2"/>
      </rPr>
      <t>EMOP</t>
    </r>
  </si>
  <si>
    <r>
      <rPr>
        <sz val="7"/>
        <rFont val="Calibri"/>
        <family val="2"/>
      </rPr>
      <t>H</t>
    </r>
  </si>
  <si>
    <r>
      <rPr>
        <sz val="7"/>
        <rFont val="Calibri"/>
        <family val="2"/>
      </rPr>
      <t>20032</t>
    </r>
  </si>
  <si>
    <r>
      <rPr>
        <sz val="7"/>
        <rFont val="Calibri"/>
        <family val="2"/>
      </rPr>
      <t>MAO-DE-OBRA DE AUXILIAR DE TOPOGRAFIA, INCLUSIVE ENCARGOS SOCIAIS DESONERADOS</t>
    </r>
  </si>
  <si>
    <r>
      <rPr>
        <sz val="7"/>
        <rFont val="Calibri"/>
        <family val="2"/>
      </rPr>
      <t>20054</t>
    </r>
  </si>
  <si>
    <r>
      <rPr>
        <sz val="7"/>
        <rFont val="Calibri"/>
        <family val="2"/>
      </rPr>
      <t>MAO-DE-OBRA DE DESENHISTA A (DESENHO TOPOGRAFICO A PARTIR DE CADERNETAS), INCLUSIVE E ENCARGOS SOCIAIS DESONERADOS</t>
    </r>
  </si>
  <si>
    <r>
      <rPr>
        <sz val="7"/>
        <rFont val="Calibri"/>
        <family val="2"/>
      </rPr>
      <t>20071</t>
    </r>
  </si>
  <si>
    <r>
      <rPr>
        <sz val="7"/>
        <rFont val="Calibri"/>
        <family val="2"/>
      </rPr>
      <t>MAO-DE-OBRA DE ENGENHEIRO OU ARQUITETO SENIOR, INCLUSIVE ENCARGOS SOCIAIS DESONERADOS</t>
    </r>
  </si>
  <si>
    <r>
      <rPr>
        <sz val="7"/>
        <rFont val="Calibri"/>
        <family val="2"/>
      </rPr>
      <t>20132</t>
    </r>
  </si>
  <si>
    <r>
      <rPr>
        <sz val="7"/>
        <rFont val="Calibri"/>
        <family val="2"/>
      </rPr>
      <t>MAO-DE-OBRA DE SERVENTE DA CONSTRUCAO CIVIL, INCLUSIVE ENCARGOS SOCIAIS DESONERADOS</t>
    </r>
  </si>
  <si>
    <r>
      <rPr>
        <sz val="7"/>
        <rFont val="Calibri"/>
        <family val="2"/>
      </rPr>
      <t>20149</t>
    </r>
  </si>
  <si>
    <r>
      <rPr>
        <sz val="7"/>
        <rFont val="Calibri"/>
        <family val="2"/>
      </rPr>
      <t>MAO-DE-OBRA DE TOPOGRAFO A (SERVICO DE CAMPO E ESCRIT.COM RESPONSAB. DIRIGI-LOS), INCLUSIVE ENCARGOS SOCIAIS DESONERADOS</t>
    </r>
  </si>
  <si>
    <r>
      <rPr>
        <b/>
        <sz val="6"/>
        <rFont val="Calibri"/>
        <family val="2"/>
      </rPr>
      <t>TOTAL MAO DE OBRA:</t>
    </r>
  </si>
  <si>
    <r>
      <rPr>
        <b/>
        <sz val="6"/>
        <rFont val="Calibri"/>
        <family val="2"/>
      </rPr>
      <t>SERVICO</t>
    </r>
  </si>
  <si>
    <r>
      <rPr>
        <sz val="7"/>
        <rFont val="Calibri"/>
        <family val="2"/>
      </rPr>
      <t>19.004.0035-C</t>
    </r>
  </si>
  <si>
    <r>
      <rPr>
        <sz val="7"/>
        <rFont val="Calibri"/>
        <family val="2"/>
      </rPr>
      <t xml:space="preserve">MICRO-ONIBUS COM CAPACIDADE MINIMA DE 15 LUGARES,MOTOR DIESEL,INCLUSIVE MOTORISTA                                       </t>
    </r>
  </si>
  <si>
    <r>
      <rPr>
        <sz val="7"/>
        <rFont val="Calibri"/>
        <family val="2"/>
      </rPr>
      <t>19.011.0019-C</t>
    </r>
  </si>
  <si>
    <r>
      <rPr>
        <sz val="7"/>
        <rFont val="Calibri"/>
        <family val="2"/>
      </rPr>
      <t>ESTACAO TOTAL,COM PRECISAO ANGULAR DE 1" A 2",ALCANCE MINIMO DE 500M SEM PRISMA,E ALCANCE MINIMO DE 3000M COM UM PRISMA,GATILHO RAPIDO,DISPLAY DUPLO,TECLADO ALFANUMERICO,MEMORIA INTERNA COM MINIMO DE 17.000 PONTOS,PODENDO SER EXPANDIDO PORCARTAO DE MEMORIA OU PEN DRIVE,TRANSFERENCIA DE DADOS VIAUSB,BATERIA RECARREGAVEL,EXCLUSIVE EQUIPE DE TOPOGRAFIA</t>
    </r>
  </si>
  <si>
    <r>
      <rPr>
        <b/>
        <sz val="6"/>
        <rFont val="Calibri"/>
        <family val="2"/>
      </rPr>
      <t>TOTAL SERVICO:</t>
    </r>
  </si>
  <si>
    <r>
      <rPr>
        <b/>
        <sz val="7"/>
        <rFont val="Arial"/>
        <family val="2"/>
      </rPr>
      <t>VALOR:</t>
    </r>
  </si>
  <si>
    <r>
      <rPr>
        <b/>
        <sz val="8"/>
        <rFont val="Arial"/>
        <family val="2"/>
      </rPr>
      <t>1.2. 02.001.0001-A - TAPUME DE VEDACAO OU PROTECAO,EXECUTADO C/CHAPAS DE MADEIRA COMPENSADA,RESINADA,LISA,DE COLAGEM FENOLICA,A PROVA D`AGUA,COM 2,20X1,10M E 6MM DE ESPESSURA,PREGADAS EM PECAS DE MADEIRA DE 3� DE 3"X3" HORIZONTAIS E VERTICAIS A CADA 1,22M,EXCLUSIVE PINTURA (M2)</t>
    </r>
  </si>
  <si>
    <r>
      <rPr>
        <sz val="7"/>
        <rFont val="Calibri"/>
        <family val="2"/>
      </rPr>
      <t>20045</t>
    </r>
  </si>
  <si>
    <r>
      <rPr>
        <sz val="7"/>
        <rFont val="Calibri"/>
        <family val="2"/>
      </rPr>
      <t>MAO-DE-OBRA DE CARPINTEIRO DE ESQUADRIASDE MADEIRA, INCLUSIVE ENCARGOS SOCIAISDESONERADOS - Percentual=3,00%</t>
    </r>
  </si>
  <si>
    <r>
      <rPr>
        <sz val="7"/>
        <rFont val="Calibri"/>
        <family val="2"/>
      </rPr>
      <t>MAO-DE-OBRA DE SERVENTE DA CONSTRUCAO CIVIL, INCLUSIVE ENCARGOS SOCIAIS DESONERADOS - Percentual=3,00%</t>
    </r>
  </si>
  <si>
    <r>
      <rPr>
        <b/>
        <sz val="6"/>
        <rFont val="Calibri"/>
        <family val="2"/>
      </rPr>
      <t>MATERIAL</t>
    </r>
  </si>
  <si>
    <r>
      <rPr>
        <sz val="7"/>
        <rFont val="Calibri"/>
        <family val="2"/>
      </rPr>
      <t>00159</t>
    </r>
  </si>
  <si>
    <r>
      <rPr>
        <sz val="7"/>
        <rFont val="Calibri"/>
        <family val="2"/>
      </rPr>
      <t>CHAPA DE MADEIRA COMPENSADA, RESINADA, COM ESPESSURA DE 06MM</t>
    </r>
  </si>
  <si>
    <r>
      <rPr>
        <sz val="7"/>
        <rFont val="Calibri"/>
        <family val="2"/>
      </rPr>
      <t>M2</t>
    </r>
  </si>
  <si>
    <r>
      <rPr>
        <sz val="7"/>
        <rFont val="Calibri"/>
        <family val="2"/>
      </rPr>
      <t>00368</t>
    </r>
  </si>
  <si>
    <r>
      <rPr>
        <sz val="7"/>
        <rFont val="Calibri"/>
        <family val="2"/>
      </rPr>
      <t>PINUS, EM PECAS DE 7,50X7,50CM (3"X3")</t>
    </r>
  </si>
  <si>
    <r>
      <rPr>
        <sz val="7"/>
        <rFont val="Calibri"/>
        <family val="2"/>
      </rPr>
      <t>M</t>
    </r>
  </si>
  <si>
    <r>
      <rPr>
        <sz val="7"/>
        <rFont val="Calibri"/>
        <family val="2"/>
      </rPr>
      <t>00453</t>
    </r>
  </si>
  <si>
    <r>
      <rPr>
        <sz val="7"/>
        <rFont val="Calibri"/>
        <family val="2"/>
      </rPr>
      <t>PREGO COM OU SEM CABECA, EM CAIXAS DE 50KG, OU QUANTIDADES EQUIVALENTES, Nº12X12A 18X30</t>
    </r>
  </si>
  <si>
    <r>
      <rPr>
        <sz val="7"/>
        <rFont val="Calibri"/>
        <family val="2"/>
      </rPr>
      <t>KG</t>
    </r>
  </si>
  <si>
    <r>
      <rPr>
        <b/>
        <sz val="6"/>
        <rFont val="Calibri"/>
        <family val="2"/>
      </rPr>
      <t>TOTAL MATERIAL:</t>
    </r>
  </si>
  <si>
    <r>
      <rPr>
        <b/>
        <sz val="8"/>
        <rFont val="Arial"/>
        <family val="2"/>
      </rPr>
      <t>1.3. 02.006.0025-0 - ALUGUEL CONTAINER,PARA SANITARIO-VESTIARIO,MEDINDO 2,20M LARGURA,6,20M COMPRIMENTO E 2,50M ALTURA,CHAPAS ACO C/NERVURAS TRAPEZOIDAIS,ISOLAMENTO TERMO-ACUSTICO FORRO,CHASSIS REFORCADO E PISO COMPENSADO NAVAL,INCL.INST.ELETRICAS E HIDRO-SANITARIAS,ACESSORIOS,4 VASOS SANITARIOS,1 LAVATORIO,1 MICTORIO E4 CHUVEIROS,EXCL.TRANSP.,CARGA E DESCARGA (UNXMES)</t>
    </r>
  </si>
  <si>
    <r>
      <rPr>
        <sz val="7"/>
        <rFont val="Calibri"/>
        <family val="2"/>
      </rPr>
      <t>07170</t>
    </r>
  </si>
  <si>
    <r>
      <rPr>
        <sz val="7"/>
        <rFont val="Calibri"/>
        <family val="2"/>
      </rPr>
      <t>ALUGUEL CONTAINER SANITARIO-VESTIARIO,(2,20X6,20X2,50)M,INCL.INST.ELET./HIDRO,ACESSORIOS,4VASOS,1LAVAT,1MIC,4CHUV,EXC.TR</t>
    </r>
  </si>
  <si>
    <r>
      <rPr>
        <sz val="7"/>
        <rFont val="Calibri"/>
        <family val="2"/>
      </rPr>
      <t>UNxME</t>
    </r>
  </si>
  <si>
    <r>
      <rPr>
        <b/>
        <sz val="8"/>
        <rFont val="Arial"/>
        <family val="2"/>
      </rPr>
      <t>1.4. 02.006.0050-A - ALUGUEL DE BANHEIRO QUIMICO,PORTATIL,MEDINDO 2,31M ALTURA X 1,56M LARGURA E 1,16M PROFUNDIDADE,INCLUSIVE INSTALACAO E RETIRADA DO EQUIPAMENTO,FORNECIMENTO DE QUIMICA DESODORIZANTE,BACTERICIDA E BACTERIOSTATICA,PAPEL HIGIENICO E VEICULO PROPRIO COM UNIDADE MOVEL DE SUCCAO PARA LIMPEZA (UNXMES)</t>
    </r>
  </si>
  <si>
    <r>
      <rPr>
        <sz val="7"/>
        <rFont val="Calibri"/>
        <family val="2"/>
      </rPr>
      <t>13648</t>
    </r>
  </si>
  <si>
    <r>
      <rPr>
        <sz val="7"/>
        <rFont val="Calibri"/>
        <family val="2"/>
      </rPr>
      <t>ALUGUEL DE BANHEIRO QUIM.,2,31X1,56X1,16(MED. APROX),INCL.INST.,RETIRADA,FORN.QUIMICA DESOD.E BACT.,P.HIG.,UN.MOV.SUCCAO</t>
    </r>
  </si>
  <si>
    <r>
      <rPr>
        <sz val="7"/>
        <rFont val="Calibri"/>
        <family val="2"/>
      </rPr>
      <t>UNXME</t>
    </r>
  </si>
  <si>
    <r>
      <rPr>
        <b/>
        <sz val="8"/>
        <rFont val="Arial"/>
        <family val="2"/>
      </rPr>
      <t>1.5. 02.015.0001-A - INSTALACAO E LIGACAO PROVISORIA PARA ABASTECIMENTO DE AGUA E ESGOTAMENTO SANITARIO EM CANTEIRO DE OBRAS,INCLUSIVE ESCAVACAO,EXCLUSIVE REPOSICAO DA PAVIMENTACAO DO LOGRADOURO PUBLICO (UN)</t>
    </r>
  </si>
  <si>
    <r>
      <rPr>
        <sz val="7"/>
        <rFont val="Calibri"/>
        <family val="2"/>
      </rPr>
      <t>20039</t>
    </r>
  </si>
  <si>
    <r>
      <rPr>
        <sz val="7"/>
        <rFont val="Calibri"/>
        <family val="2"/>
      </rPr>
      <t>MAO-DE-OBRA DE BOMBEIRO HIDRAULICO DA CONSTRUCAO CIVIL, INCLUSIVE ENCARGOS SOCIAIS DESONERADOS - Percentual=3,00%</t>
    </r>
  </si>
  <si>
    <r>
      <rPr>
        <sz val="7"/>
        <rFont val="Calibri"/>
        <family val="2"/>
      </rPr>
      <t>20115</t>
    </r>
  </si>
  <si>
    <r>
      <rPr>
        <sz val="7"/>
        <rFont val="Calibri"/>
        <family val="2"/>
      </rPr>
      <t>MAO-DE-OBRA DE PEDREIRO, INCLUSIVE ENCARGOS SOCIAIS DESONERADOS - Percentual=3,00%</t>
    </r>
  </si>
  <si>
    <r>
      <rPr>
        <sz val="7"/>
        <rFont val="Calibri"/>
        <family val="2"/>
      </rPr>
      <t>00148</t>
    </r>
  </si>
  <si>
    <r>
      <rPr>
        <sz val="7"/>
        <rFont val="Calibri"/>
        <family val="2"/>
      </rPr>
      <t>TUBO DE ACO GALVANIZADO, COM COSTURA, PESADO, NBR 5580, DN=3/4"</t>
    </r>
  </si>
  <si>
    <r>
      <rPr>
        <sz val="7"/>
        <rFont val="Calibri"/>
        <family val="2"/>
      </rPr>
      <t>00559</t>
    </r>
  </si>
  <si>
    <r>
      <rPr>
        <sz val="7"/>
        <rFont val="Calibri"/>
        <family val="2"/>
      </rPr>
      <t>TIJOLO CERAMICO, FURADO, DE (10X20X20)CM</t>
    </r>
  </si>
  <si>
    <r>
      <rPr>
        <sz val="7"/>
        <rFont val="Calibri"/>
        <family val="2"/>
      </rPr>
      <t>UN</t>
    </r>
  </si>
  <si>
    <r>
      <rPr>
        <sz val="7"/>
        <rFont val="Calibri"/>
        <family val="2"/>
      </rPr>
      <t>00688</t>
    </r>
  </si>
  <si>
    <r>
      <rPr>
        <sz val="7"/>
        <rFont val="Calibri"/>
        <family val="2"/>
      </rPr>
      <t>LIGACAO DE AGUA CEDAE, PARA INSTALACAO NO PASSEIO, DE 3/4", VAZAO DE 3,0M3/H (VALOR TOTAL)</t>
    </r>
  </si>
  <si>
    <r>
      <rPr>
        <sz val="7"/>
        <rFont val="Calibri"/>
        <family val="2"/>
      </rPr>
      <t>00702</t>
    </r>
  </si>
  <si>
    <r>
      <rPr>
        <sz val="7"/>
        <rFont val="Calibri"/>
        <family val="2"/>
      </rPr>
      <t>REGISTRO DE GAVETA DE BRONZE, DE 1ª QUALIDADE COM ROSCA DE AMBOS OS LADOS, DE 3/4"</t>
    </r>
  </si>
  <si>
    <r>
      <rPr>
        <sz val="7"/>
        <rFont val="Calibri"/>
        <family val="2"/>
      </rPr>
      <t>00788</t>
    </r>
  </si>
  <si>
    <r>
      <rPr>
        <sz val="7"/>
        <rFont val="Calibri"/>
        <family val="2"/>
      </rPr>
      <t>CAIXA D'AGUA DE FIBRA DE VIDRO OU POLIETILENO, COM CAPACIDADE DE 1000 LITROS</t>
    </r>
  </si>
  <si>
    <r>
      <rPr>
        <sz val="7"/>
        <rFont val="Calibri"/>
        <family val="2"/>
      </rPr>
      <t>00843</t>
    </r>
  </si>
  <si>
    <r>
      <rPr>
        <sz val="7"/>
        <rFont val="Calibri"/>
        <family val="2"/>
      </rPr>
      <t>TUBO CERAMICO, ESGOTO SANITARIO, DE 100MM E COM COMPRIMENTO DE 1,00M</t>
    </r>
  </si>
  <si>
    <r>
      <rPr>
        <sz val="7"/>
        <rFont val="Calibri"/>
        <family val="2"/>
      </rPr>
      <t>00872</t>
    </r>
  </si>
  <si>
    <r>
      <rPr>
        <sz val="7"/>
        <rFont val="Calibri"/>
        <family val="2"/>
      </rPr>
      <t>CURVA 45º OU 90º DE CERAMICA PARA ESGOTOCOM JUNTA ARGAMASSA, DE 0100MM</t>
    </r>
  </si>
  <si>
    <r>
      <rPr>
        <sz val="7"/>
        <rFont val="Calibri"/>
        <family val="2"/>
      </rPr>
      <t>07.002.0025-B</t>
    </r>
  </si>
  <si>
    <r>
      <rPr>
        <sz val="7"/>
        <rFont val="Calibri"/>
        <family val="2"/>
      </rPr>
      <t xml:space="preserve">ARGAMASSA DE CIMENTO E AREIA,NO TRACO 1:3,PREPARO MECANICO                                                              </t>
    </r>
  </si>
  <si>
    <r>
      <rPr>
        <sz val="7"/>
        <rFont val="Calibri"/>
        <family val="2"/>
      </rPr>
      <t>M3</t>
    </r>
  </si>
  <si>
    <r>
      <rPr>
        <sz val="7"/>
        <rFont val="Calibri"/>
        <family val="2"/>
      </rPr>
      <t>15.071.0012-B</t>
    </r>
  </si>
  <si>
    <r>
      <rPr>
        <sz val="7"/>
        <rFont val="Calibri"/>
        <family val="2"/>
      </rPr>
      <t xml:space="preserve">LIGACAO DE AGUAS PLUVIAIS OU DOMICILIARES SERVIDAS A REDE PUBLICA,NO CASO DESTA ESTAR LOCALIZADA SOB O PASSEIO          </t>
    </r>
  </si>
  <si>
    <r>
      <rPr>
        <sz val="7"/>
        <rFont val="Calibri"/>
        <family val="2"/>
      </rPr>
      <t>59.003.0010-B</t>
    </r>
  </si>
  <si>
    <r>
      <rPr>
        <sz val="7"/>
        <rFont val="Calibri"/>
        <family val="2"/>
      </rPr>
      <t xml:space="preserve">PINUS,PECA 1" X 12" E 1" X 9".                                                                                          </t>
    </r>
  </si>
  <si>
    <r>
      <rPr>
        <b/>
        <sz val="8"/>
        <rFont val="Arial"/>
        <family val="2"/>
      </rPr>
      <t>1.6. 02.016.0001-A - INSTALACAO E LIGACAO PROVISORIA DE ALIMENTACAO DE ENERGIA ELETRICA,EM BAIXA TENSAO,PARA CANTEIRO DE OBRAS,M3-CHAVE 100A,CARGA 3KW,20CV,EXCLUSIVE O FORNECIMENTO DO MEDIDOR (UN)</t>
    </r>
  </si>
  <si>
    <r>
      <rPr>
        <sz val="7"/>
        <rFont val="Calibri"/>
        <family val="2"/>
      </rPr>
      <t>20060</t>
    </r>
  </si>
  <si>
    <r>
      <rPr>
        <sz val="7"/>
        <rFont val="Calibri"/>
        <family val="2"/>
      </rPr>
      <t>MAO-DE-OBRA DE ELETRICISTA DA CONSTRUCAOCIVIL, INCLUSIVE ENCARGOS SOCIAIS DESONERADOS - Percentual=3,00%</t>
    </r>
  </si>
  <si>
    <r>
      <rPr>
        <sz val="7"/>
        <rFont val="Calibri"/>
        <family val="2"/>
      </rPr>
      <t>00196</t>
    </r>
  </si>
  <si>
    <r>
      <rPr>
        <sz val="7"/>
        <rFont val="Calibri"/>
        <family val="2"/>
      </rPr>
      <t>TUBO DE ACO GALVANIZADO, COM COSTURA, PESADO, NBR 5580, DN=2.1/2"</t>
    </r>
  </si>
  <si>
    <r>
      <rPr>
        <sz val="7"/>
        <rFont val="Calibri"/>
        <family val="2"/>
      </rPr>
      <t>00282</t>
    </r>
  </si>
  <si>
    <r>
      <rPr>
        <sz val="7"/>
        <rFont val="Calibri"/>
        <family val="2"/>
      </rPr>
      <t>CABO DE COBRE FLEXIVEL COM ISOLAMENTO TERMOPLASTICO, DE 450/750V, DE 16MM2</t>
    </r>
  </si>
  <si>
    <r>
      <rPr>
        <sz val="7"/>
        <rFont val="Calibri"/>
        <family val="2"/>
      </rPr>
      <t>02338</t>
    </r>
  </si>
  <si>
    <r>
      <rPr>
        <sz val="7"/>
        <rFont val="Calibri"/>
        <family val="2"/>
      </rPr>
      <t>ELETRODUTO DE PVC PRETO,RIGIDO ROSQUEAVEL,COM ROSCA EM AMBAS EXTREMIDADES,EM BARRAS DE 3 METROS,DE 1/2"</t>
    </r>
  </si>
  <si>
    <r>
      <rPr>
        <sz val="7"/>
        <rFont val="Calibri"/>
        <family val="2"/>
      </rPr>
      <t>02376</t>
    </r>
  </si>
  <si>
    <r>
      <rPr>
        <sz val="7"/>
        <rFont val="Calibri"/>
        <family val="2"/>
      </rPr>
      <t>FUSIVEL FACA, DE 250V, DE 100A</t>
    </r>
  </si>
  <si>
    <r>
      <rPr>
        <sz val="7"/>
        <rFont val="Calibri"/>
        <family val="2"/>
      </rPr>
      <t>02379</t>
    </r>
  </si>
  <si>
    <r>
      <rPr>
        <sz val="7"/>
        <rFont val="Calibri"/>
        <family val="2"/>
      </rPr>
      <t>CURVA 90º DE PVC RIGIDO, ROSQUEAVEL, PARA ELETRODUTO, DE 1.1/2"</t>
    </r>
  </si>
  <si>
    <r>
      <rPr>
        <sz val="7"/>
        <rFont val="Calibri"/>
        <family val="2"/>
      </rPr>
      <t>02441</t>
    </r>
  </si>
  <si>
    <r>
      <rPr>
        <sz val="7"/>
        <rFont val="Calibri"/>
        <family val="2"/>
      </rPr>
      <t>DISJUNTOR, TRIPOLAR, DE 80 A 100A, 3KA,MODELO DIN, TIPO C</t>
    </r>
  </si>
  <si>
    <r>
      <rPr>
        <sz val="7"/>
        <rFont val="Calibri"/>
        <family val="2"/>
      </rPr>
      <t>02501</t>
    </r>
  </si>
  <si>
    <r>
      <rPr>
        <sz val="7"/>
        <rFont val="Calibri"/>
        <family val="2"/>
      </rPr>
      <t>CONDUITE FLEXIVEL, GALVANIZADO DE 1.1/2"</t>
    </r>
  </si>
  <si>
    <r>
      <rPr>
        <sz val="7"/>
        <rFont val="Calibri"/>
        <family val="2"/>
      </rPr>
      <t>02602</t>
    </r>
  </si>
  <si>
    <r>
      <rPr>
        <sz val="7"/>
        <rFont val="Calibri"/>
        <family val="2"/>
      </rPr>
      <t>MACARANDUBA EM PECAS, DE 7,50X15,00CM (3"X6")</t>
    </r>
  </si>
  <si>
    <r>
      <rPr>
        <sz val="7"/>
        <rFont val="Calibri"/>
        <family val="2"/>
      </rPr>
      <t>04210</t>
    </r>
  </si>
  <si>
    <r>
      <rPr>
        <sz val="7"/>
        <rFont val="Calibri"/>
        <family val="2"/>
      </rPr>
      <t>ISOLADOR TIPO CARRETILHA, MARROM, DE (72X72)MM</t>
    </r>
  </si>
  <si>
    <r>
      <rPr>
        <sz val="7"/>
        <rFont val="Calibri"/>
        <family val="2"/>
      </rPr>
      <t>04406</t>
    </r>
  </si>
  <si>
    <r>
      <rPr>
        <sz val="7"/>
        <rFont val="Calibri"/>
        <family val="2"/>
      </rPr>
      <t>ISOLADOR DE PINO "HI-TOP", CLASSE 15KV</t>
    </r>
  </si>
  <si>
    <r>
      <rPr>
        <sz val="7"/>
        <rFont val="Calibri"/>
        <family val="2"/>
      </rPr>
      <t>05268</t>
    </r>
  </si>
  <si>
    <r>
      <rPr>
        <sz val="7"/>
        <rFont val="Calibri"/>
        <family val="2"/>
      </rPr>
      <t>ABRACADEIRA TIPO COPO, DE 1/2"</t>
    </r>
  </si>
  <si>
    <r>
      <rPr>
        <b/>
        <sz val="8"/>
        <rFont val="Arial"/>
        <family val="2"/>
      </rPr>
      <t>1.7. 02.020.0001-A - PLACA DE IDENTIFICACAO DE OBRA PUBLICA,INCLUSIVE PINTURA E SUPORTES DE MADEIRA.FORNECIMENTO E COLOCACAO  (M2)</t>
    </r>
  </si>
  <si>
    <r>
      <rPr>
        <sz val="7"/>
        <rFont val="Calibri"/>
        <family val="2"/>
      </rPr>
      <t>20118</t>
    </r>
  </si>
  <si>
    <r>
      <rPr>
        <sz val="7"/>
        <rFont val="Calibri"/>
        <family val="2"/>
      </rPr>
      <t>MAO-DE-OBRA DE PINTOR, INCLUSIVE ENCARGOS SOCIAIS DESONERADOS - Percentual=3,00%</t>
    </r>
  </si>
  <si>
    <r>
      <rPr>
        <sz val="7"/>
        <rFont val="Calibri"/>
        <family val="2"/>
      </rPr>
      <t>00160</t>
    </r>
  </si>
  <si>
    <r>
      <rPr>
        <sz val="7"/>
        <rFont val="Calibri"/>
        <family val="2"/>
      </rPr>
      <t>CHAPA DE ACO CARBONO, GALVANIZADA, PARAUSOS GERAIS, TAMANHO PADRAO, PRECO DE REVENDEDOR, COM ESPESSURA DE 0,5MM</t>
    </r>
  </si>
  <si>
    <r>
      <rPr>
        <sz val="7"/>
        <rFont val="Calibri"/>
        <family val="2"/>
      </rPr>
      <t>00294</t>
    </r>
  </si>
  <si>
    <r>
      <rPr>
        <sz val="7"/>
        <rFont val="Calibri"/>
        <family val="2"/>
      </rPr>
      <t>TINTA A OLEO BRILHANTE, P/USO GERAL, EMINTERIORES E EXTERIORES</t>
    </r>
  </si>
  <si>
    <r>
      <rPr>
        <sz val="7"/>
        <rFont val="Calibri"/>
        <family val="2"/>
      </rPr>
      <t>GL</t>
    </r>
  </si>
  <si>
    <r>
      <rPr>
        <sz val="7"/>
        <rFont val="Calibri"/>
        <family val="2"/>
      </rPr>
      <t>19.004.0001-C</t>
    </r>
  </si>
  <si>
    <r>
      <rPr>
        <sz val="7"/>
        <rFont val="Calibri"/>
        <family val="2"/>
      </rPr>
      <t xml:space="preserve">CAMINHAO COM CARROCERIA FIXA,NO TOCO,CAPACICADE DE 3,5T,INCLUSIVE MOTORISTA                                             </t>
    </r>
  </si>
  <si>
    <r>
      <rPr>
        <b/>
        <sz val="8"/>
        <rFont val="Arial"/>
        <family val="2"/>
      </rPr>
      <t>1.8. 02.020.0005-A - BARRAGEM DE BLOQUEIO DE OBRA NA VIA PUBLICA,DE ACORDO COM A RESOLUCAO DA PREFEITURA-RJ,COMPREENDENDO FORNECIMENTO,COLOCACAO E PINTURA DOS SUPORTES DE MADEIRA COM REAPROVEITAMENTO DO CONJUNTO 40 (QUARENTA) VEZES (M)</t>
    </r>
  </si>
  <si>
    <r>
      <rPr>
        <sz val="7"/>
        <rFont val="Calibri"/>
        <family val="2"/>
      </rPr>
      <t>20015</t>
    </r>
  </si>
  <si>
    <r>
      <rPr>
        <sz val="7"/>
        <rFont val="Calibri"/>
        <family val="2"/>
      </rPr>
      <t>MAO-DE-OBRA DE ARMADOR DE CONCRETO ARMADO, INCLUSIVE ENCARGOS SOCIAIS DESONERADOS - Percentual=3,00%</t>
    </r>
  </si>
  <si>
    <r>
      <rPr>
        <sz val="7"/>
        <rFont val="Calibri"/>
        <family val="2"/>
      </rPr>
      <t>20046</t>
    </r>
  </si>
  <si>
    <r>
      <rPr>
        <sz val="7"/>
        <rFont val="Calibri"/>
        <family val="2"/>
      </rPr>
      <t>MAO-DE-OBRA DE CARPINTEIRO DE FORMA DE CONCRETO, INCLUSIVE ENCARGOS SOCIAIS DESONERADOS - Percentual=3,00%</t>
    </r>
  </si>
  <si>
    <r>
      <rPr>
        <sz val="7"/>
        <rFont val="Calibri"/>
        <family val="2"/>
      </rPr>
      <t>00004</t>
    </r>
  </si>
  <si>
    <r>
      <rPr>
        <sz val="7"/>
        <rFont val="Calibri"/>
        <family val="2"/>
      </rPr>
      <t>ARAME RECOZIDO Nº 18</t>
    </r>
  </si>
  <si>
    <r>
      <rPr>
        <sz val="7"/>
        <rFont val="Calibri"/>
        <family val="2"/>
      </rPr>
      <t>00029</t>
    </r>
  </si>
  <si>
    <r>
      <rPr>
        <sz val="7"/>
        <rFont val="Calibri"/>
        <family val="2"/>
      </rPr>
      <t>ACO CA-25, ESTIRADO, PRECO DE REVENDEDOR, NO DIAMETRO DE 06,3MM</t>
    </r>
  </si>
  <si>
    <r>
      <rPr>
        <sz val="7"/>
        <rFont val="Calibri"/>
        <family val="2"/>
      </rPr>
      <t>00349</t>
    </r>
  </si>
  <si>
    <r>
      <rPr>
        <sz val="7"/>
        <rFont val="Calibri"/>
        <family val="2"/>
      </rPr>
      <t>PINUS, EM PECAS DE 2,50X30,00CM (1"X12")</t>
    </r>
  </si>
  <si>
    <r>
      <rPr>
        <sz val="7"/>
        <rFont val="Calibri"/>
        <family val="2"/>
      </rPr>
      <t>11.001.0001-B</t>
    </r>
  </si>
  <si>
    <r>
      <rPr>
        <sz val="7"/>
        <rFont val="Calibri"/>
        <family val="2"/>
      </rPr>
      <t>CONCRETO DOSADO RACIONALMENTE PARA UMA RESISTENCIA CARACTERISTICA A COMPRESSAO DE 10MPA,COMPREENDENDO APENAS O FORNECIMENTO DOS MATERIAIS,INCLUSIVE 5% DE PERDAS</t>
    </r>
  </si>
  <si>
    <r>
      <rPr>
        <sz val="7"/>
        <rFont val="Calibri"/>
        <family val="2"/>
      </rPr>
      <t>11.002.0013-B</t>
    </r>
  </si>
  <si>
    <r>
      <rPr>
        <sz val="7"/>
        <rFont val="Calibri"/>
        <family val="2"/>
      </rPr>
      <t>PREPARO DE CONCRETO,COMPREENDENDO MISTURA E AMASSAMENTO EM UMA BETONEIRA DE 320L,ADMITINDO-SE UMA PRODUCAO APROXIMADA DE2,00M3/H,EXCLUINDO O FORNECIMENTO DOS MATERIAIS</t>
    </r>
  </si>
  <si>
    <r>
      <rPr>
        <sz val="7"/>
        <rFont val="Calibri"/>
        <family val="2"/>
      </rPr>
      <t>11.002.0029-B</t>
    </r>
  </si>
  <si>
    <r>
      <rPr>
        <sz val="7"/>
        <rFont val="Calibri"/>
        <family val="2"/>
      </rPr>
      <t>LANCAMENTO DE CONCRETO EM PECAS SEM ARMADURA,INCLUSIVE TRANSPORTE HORIZONTAL ATE 20,00M EM CARRINHOS,E VERTICAL ATE 10,00M COM TORRE E GUINCHO,COLOCACAO,ADENSAMENTO E ACABAMENTO,CONSIDERANDO UMA PRODUCAO APROXIMADA DE 2,00M3/H</t>
    </r>
  </si>
  <si>
    <r>
      <rPr>
        <sz val="7"/>
        <rFont val="Calibri"/>
        <family val="2"/>
      </rPr>
      <t>54.001.0013-B</t>
    </r>
  </si>
  <si>
    <r>
      <rPr>
        <sz val="7"/>
        <rFont val="Calibri"/>
        <family val="2"/>
      </rPr>
      <t xml:space="preserve">ACO CA-50 B, DIAM. DE 1/4" E 1/2" (MEDIA)                                                                               </t>
    </r>
  </si>
  <si>
    <r>
      <rPr>
        <b/>
        <sz val="8"/>
        <rFont val="Arial"/>
        <family val="2"/>
      </rPr>
      <t>1.9. 02.020.0009-A - SEMAFORO PARA SINALIZACAO DE BLOQUEIO DE OBRA NA VIA PUBLICA,DE ACORDO COM A RESOLUCAO DA PREFEITURA-RJ,COMPREENDENDO FORNECIMENTO E COLOCACAO DE TODOS OS MATERIAIS NECESSARIOS,INCLUSIVE MATERIAIS ELETRICOS,CONSIDERANDO 40 VEZES O REAPROVEITAMENTO DA MADEIRA (UN)</t>
    </r>
  </si>
  <si>
    <r>
      <rPr>
        <sz val="7"/>
        <rFont val="Calibri"/>
        <family val="2"/>
      </rPr>
      <t>00285</t>
    </r>
  </si>
  <si>
    <r>
      <rPr>
        <sz val="7"/>
        <rFont val="Calibri"/>
        <family val="2"/>
      </rPr>
      <t>FIO C/ISOLAMENTO TERMOPLASTICO ANTICHAMADE 750V, DE 02,5MM2</t>
    </r>
  </si>
  <si>
    <r>
      <rPr>
        <sz val="7"/>
        <rFont val="Calibri"/>
        <family val="2"/>
      </rPr>
      <t>00510</t>
    </r>
  </si>
  <si>
    <r>
      <rPr>
        <sz val="7"/>
        <rFont val="Calibri"/>
        <family val="2"/>
      </rPr>
      <t>RECEPTACULO DE PORCELANA P/LAMPADA, BASEE-27</t>
    </r>
  </si>
  <si>
    <r>
      <rPr>
        <sz val="7"/>
        <rFont val="Calibri"/>
        <family val="2"/>
      </rPr>
      <t>00600</t>
    </r>
  </si>
  <si>
    <r>
      <rPr>
        <sz val="7"/>
        <rFont val="Calibri"/>
        <family val="2"/>
      </rPr>
      <t>VIDRO PLANO TRANSPARENTE, COMUM, COM ESPESSURA DE 3MM</t>
    </r>
  </si>
  <si>
    <r>
      <rPr>
        <sz val="7"/>
        <rFont val="Calibri"/>
        <family val="2"/>
      </rPr>
      <t>07991</t>
    </r>
  </si>
  <si>
    <r>
      <rPr>
        <sz val="7"/>
        <rFont val="Calibri"/>
        <family val="2"/>
      </rPr>
      <t>LAMPADA FLUORESCENTE COMPACTA INTEGRADA,ELETRONICA, DE 36W-127V, BASE E-27</t>
    </r>
  </si>
  <si>
    <r>
      <rPr>
        <b/>
        <sz val="8"/>
        <rFont val="Arial"/>
        <family val="2"/>
      </rPr>
      <t>1.10. 02.030.0005-A - PLACA DE SINALIZACAO PREVENTIVA PARA OBRA NA VIA PUBLICA,DE ACORDO COM A RESOLUCAO DA PREFEITURA-RJ, COMPREENDENDO FORNECIMENTO E PINTURA DA PLACA E DOS SUPORTES DE MADEIRA.FORNECIMENTO E COLOCACAO (UN)</t>
    </r>
  </si>
  <si>
    <r>
      <rPr>
        <sz val="7"/>
        <rFont val="Calibri"/>
        <family val="2"/>
      </rPr>
      <t>00125</t>
    </r>
  </si>
  <si>
    <r>
      <rPr>
        <sz val="7"/>
        <rFont val="Calibri"/>
        <family val="2"/>
      </rPr>
      <t>TINTA FUNDO SINTETICO NIVELADOR, PARA MADEIRA, INTERIORES E EXTERIORES</t>
    </r>
  </si>
  <si>
    <r>
      <rPr>
        <sz val="7"/>
        <rFont val="Calibri"/>
        <family val="2"/>
      </rPr>
      <t>19.004.0004-C</t>
    </r>
  </si>
  <si>
    <r>
      <rPr>
        <sz val="7"/>
        <rFont val="Calibri"/>
        <family val="2"/>
      </rPr>
      <t xml:space="preserve">CAMINHAO COM CARROCERIA FIXA,NO TOCO,CAPACIDADE DE 7,5T,INCLUSIVE MOTORISTA                                             </t>
    </r>
  </si>
  <si>
    <r>
      <rPr>
        <sz val="7"/>
        <rFont val="Calibri"/>
        <family val="2"/>
      </rPr>
      <t>19.004.0004-E</t>
    </r>
  </si>
  <si>
    <r>
      <rPr>
        <b/>
        <sz val="8"/>
        <rFont val="Arial"/>
        <family val="2"/>
      </rPr>
      <t>1.11. 04.005.0300-A - TRANSPORTE DE CONTAINER,SEGUNDO DESCRICAO DA FAMILIA 02.006,EXCLUSIVE CARGA E DESCARGA(VIDE ITEM 04.013.0015)  (UNXKM)</t>
    </r>
  </si>
  <si>
    <r>
      <rPr>
        <sz val="7"/>
        <rFont val="Calibri"/>
        <family val="2"/>
      </rPr>
      <t>19.004.0006-C</t>
    </r>
  </si>
  <si>
    <r>
      <rPr>
        <sz val="7"/>
        <rFont val="Calibri"/>
        <family val="2"/>
      </rPr>
      <t xml:space="preserve">CAMINHAO COM CARROCERIA FIXA,TRUCADO,CAPACIDADE DE 12T,INCLUSIVE MOTORISTA                                              </t>
    </r>
  </si>
  <si>
    <r>
      <rPr>
        <sz val="7"/>
        <rFont val="Calibri"/>
        <family val="2"/>
      </rPr>
      <t>19.004.0080-E</t>
    </r>
  </si>
  <si>
    <r>
      <rPr>
        <sz val="7"/>
        <rFont val="Calibri"/>
        <family val="2"/>
      </rPr>
      <t>GUINDAUTO COM CAPACIDADE MAXIMA DE CARGA EM TORNO DE 3,5T A APROXIMADAMENTE 2,00M E ALCANCE MAXIMO VERTICAL(DO SOLO)A APROXIMADAMENTE 7,00M,ANGULO DE GIRO DE 180�,MONTADO SOBRE CHASSIS DE CAMINHAO,EXCLUSIVE ESTE.SAO CONSIDERADOS DOIS AJUDANTES,EXCLUSIVE OPERADOR QUE E CONSIDERADO O MOTORISTA DO CAMINHAO</t>
    </r>
  </si>
  <si>
    <r>
      <rPr>
        <b/>
        <sz val="8"/>
        <rFont val="Arial"/>
        <family val="2"/>
      </rPr>
      <t>1.12. 04.013.0015-A - CARGA E DESCARGA DE CONTAINER,SEGUNDO DESCRICAO DA FAMILIA 02.006  (UN)</t>
    </r>
  </si>
  <si>
    <r>
      <rPr>
        <sz val="7"/>
        <rFont val="Calibri"/>
        <family val="2"/>
      </rPr>
      <t>19.004.0006-D</t>
    </r>
  </si>
  <si>
    <r>
      <rPr>
        <sz val="7"/>
        <rFont val="Calibri"/>
        <family val="2"/>
      </rPr>
      <t>19.004.0006-E</t>
    </r>
  </si>
  <si>
    <r>
      <rPr>
        <sz val="7"/>
        <rFont val="Calibri"/>
        <family val="2"/>
      </rPr>
      <t>19.004.0080-C</t>
    </r>
  </si>
  <si>
    <r>
      <rPr>
        <b/>
        <sz val="8"/>
        <rFont val="Arial"/>
        <family val="2"/>
      </rPr>
      <t>1.13. 05.013.0002-A - CHAPA DE ACO CARBONO COMUM DE 3/8",PARA PASSAGEM DE VEICULOS,SOBRE VALAS EM TRAVESSIAS,COMPREENDENDO COLOCACAO,USO E RETIRADA,MEDIDA PELA AREA DE CHAPA,EM CADA APLICACAO,INCLUSIVEMOBILIZACAO,TRANSPORTE,CARGA E DESCARGA (M2)</t>
    </r>
  </si>
  <si>
    <r>
      <rPr>
        <sz val="7"/>
        <rFont val="Calibri"/>
        <family val="2"/>
      </rPr>
      <t>00686</t>
    </r>
  </si>
  <si>
    <r>
      <rPr>
        <sz val="7"/>
        <rFont val="Calibri"/>
        <family val="2"/>
      </rPr>
      <t>CHAPA ACO CARBONO, P/USOS GERAIS, LAMINADA QUENTE, TAM.PADRAO, BORDAS UNIV.CHAPARETA, PRECO DE REVEND., C/ESPES. 9,5MM</t>
    </r>
  </si>
  <si>
    <r>
      <rPr>
        <sz val="7"/>
        <rFont val="Calibri"/>
        <family val="2"/>
      </rPr>
      <t>04.005.0006-B</t>
    </r>
  </si>
  <si>
    <r>
      <rPr>
        <sz val="7"/>
        <rFont val="Calibri"/>
        <family val="2"/>
      </rPr>
      <t>TRANSPORTE DE CARGA DE QUALQUER NATUREZA,EXCLUSIVE AS DESPESAS DE CARGA E DESCARGA,TANTO DE ESPERA DO CAMINHAO COMO DO SERVENTE OU EQUIPAMENTO AUXILIAR,A VELOCIDADE MEDIA DE 30KM/H,EM CAMINHAO DE CARROCERIA FIXA A OLEO DIESEL,COM CAPACIDADEUTIL DE 7,5T</t>
    </r>
  </si>
  <si>
    <r>
      <rPr>
        <sz val="7"/>
        <rFont val="Calibri"/>
        <family val="2"/>
      </rPr>
      <t>T X KM</t>
    </r>
  </si>
  <si>
    <r>
      <rPr>
        <sz val="7"/>
        <rFont val="Calibri"/>
        <family val="2"/>
      </rPr>
      <t>04.006.0014-B</t>
    </r>
  </si>
  <si>
    <r>
      <rPr>
        <sz val="7"/>
        <rFont val="Calibri"/>
        <family val="2"/>
      </rPr>
      <t>CARGA E DESCARGA MANUAL DE MATERIAL QUE EXIJA O CONCURSO DE MAIS DE UM SERVENTE PARA CADA PECA:VERGALHOES,VIGAS DE MADEIRA,CAIXAS E MEIOS-FIOS,EM CAMINHAO DE CARROCERIA FIXA A OLEODIESEL,COM CAPACIDADE UTIL DE 7,5T,INCLUSIVE O TEMPO DE CARGA,DESCARGA E MANOBRA</t>
    </r>
  </si>
  <si>
    <r>
      <rPr>
        <sz val="7"/>
        <rFont val="Calibri"/>
        <family val="2"/>
      </rPr>
      <t>T</t>
    </r>
  </si>
  <si>
    <r>
      <rPr>
        <b/>
        <sz val="8"/>
        <rFont val="Arial"/>
        <family val="2"/>
      </rPr>
      <t>2.1. 03.002.0001-B - ESCAVACAO MANUAL DE VALA EM MATERIAL DE 1�CATEGORIA,COM ESCORAMENTO E ESGOTAMENTO MANUAL  (M3)</t>
    </r>
  </si>
  <si>
    <r>
      <rPr>
        <sz val="7"/>
        <rFont val="Calibri"/>
        <family val="2"/>
      </rPr>
      <t>54.001.0176-B</t>
    </r>
  </si>
  <si>
    <r>
      <rPr>
        <sz val="7"/>
        <rFont val="Calibri"/>
        <family val="2"/>
      </rPr>
      <t xml:space="preserve">PINUS EM PECAS DE 7,50 X 22,50CM (3"X9")                                                                                </t>
    </r>
  </si>
  <si>
    <r>
      <rPr>
        <b/>
        <sz val="8"/>
        <rFont val="Arial"/>
        <family val="2"/>
      </rPr>
      <t>2.2. 03.009.0004-A - ATERRO COM MATERIAL DE 1�CATEGORIA,COMPACTADO MANUALMENTE EM CAMADAS DE 20CM,ATE UMA ALTURA MAXIMA DE 80CM,PARA SUPORTE DE CAMADA DE CONCRETO,INCLUSIVE DOIS TIROS DE PA,ESPALHAMENTO E REGA,EXCLUSIVE FORNECIMENTO DA TERRA (M3)</t>
    </r>
  </si>
  <si>
    <r>
      <rPr>
        <b/>
        <sz val="8"/>
        <rFont val="Arial"/>
        <family val="2"/>
      </rPr>
      <t>2.3. 03.011.0015-B - REATERRO DE VALA/CAVA COM MATERIAL DE BOA QUALIDADE,UTILIZANDO VIBRO COMPACTADOR PORTATIL,EXCLUSIVE MATERIAL  (M3)</t>
    </r>
  </si>
  <si>
    <r>
      <rPr>
        <sz val="7"/>
        <rFont val="Calibri"/>
        <family val="2"/>
      </rPr>
      <t>20111</t>
    </r>
  </si>
  <si>
    <r>
      <rPr>
        <sz val="7"/>
        <rFont val="Calibri"/>
        <family val="2"/>
      </rPr>
      <t>MAO-DE-OBRA DE OPERADOR DE MAQUINA (TRATOR, ETC.), INCLUSIVE ENCARGOS SOCIAIS DESONERADOS - Percentual=3,00%</t>
    </r>
  </si>
  <si>
    <r>
      <rPr>
        <sz val="7"/>
        <rFont val="Calibri"/>
        <family val="2"/>
      </rPr>
      <t>19.006.0030-C</t>
    </r>
  </si>
  <si>
    <r>
      <rPr>
        <sz val="7"/>
        <rFont val="Calibri"/>
        <family val="2"/>
      </rPr>
      <t xml:space="preserve">SOQUETE VIBRATORIO DE 78KG,EXCLUSIVE OPERADOR                                                                           </t>
    </r>
  </si>
  <si>
    <r>
      <rPr>
        <sz val="7"/>
        <rFont val="Calibri"/>
        <family val="2"/>
      </rPr>
      <t>19.006.0030-E</t>
    </r>
  </si>
  <si>
    <r>
      <rPr>
        <b/>
        <sz val="8"/>
        <rFont val="Arial"/>
        <family val="2"/>
      </rPr>
      <t>2.4. 03.016.0005-B - ESCAVACAO MECANICA DE VALA NAO ESCORADA EM MATERIAL DE 1�CATEGORIA COM PEDRAS,INSTALACOES PREDIAIS OU OUTROS REDUTORES DE PRODUTIVIDADE OU CAVAS DE FUNDACAO,ATE 1,50M DE PROFUNDIDADE,UTILIZANDO RETRO-ESCAVADEIRA,EXCLUSIVE ESGOTAMENTO (M3)</t>
    </r>
  </si>
  <si>
    <r>
      <rPr>
        <sz val="7"/>
        <rFont val="Calibri"/>
        <family val="2"/>
      </rPr>
      <t>19.005.0028-C</t>
    </r>
  </si>
  <si>
    <r>
      <rPr>
        <sz val="7"/>
        <rFont val="Calibri"/>
        <family val="2"/>
      </rPr>
      <t>RETROESCAVADEIRA, COM PESO OPERACIONAL EM TORNO DE 7T, MOTORDIESEL EM TORNO DE 75CV, CAPACIDADE APROXIMADA DA CACAMBA DE0,76M3, PROFUNDIDADE DE ESCAVACAO MAXIMA DE 4,00M, INCLUSIVEOPERADOR</t>
    </r>
  </si>
  <si>
    <r>
      <rPr>
        <sz val="7"/>
        <rFont val="Calibri"/>
        <family val="2"/>
      </rPr>
      <t>19.005.0028-E</t>
    </r>
  </si>
  <si>
    <r>
      <rPr>
        <sz val="7"/>
        <rFont val="Calibri"/>
        <family val="2"/>
      </rPr>
      <t>RETROESCAVADEIRA, COM PESO OPERACIONAL EM TORNO DE 7T, MOTOR DIESEL EM TORNO DE 75CV, CAPACIDADE APROXIMADA DA CACAMBA DE 0,76M3, PROFUNDIDADE DE ESCAVACAO MAXIMA DE 4,00M, INCLUSIVE OPERADOR</t>
    </r>
  </si>
  <si>
    <r>
      <rPr>
        <b/>
        <sz val="8"/>
        <rFont val="Arial"/>
        <family val="2"/>
      </rPr>
      <t>2.5. 03.020.0060-B - ESCAVACAO MECANICA DE VALA ESCORADA,EM MATERIAL DE 1�CATEGORIA COM PEDRAS,INSTALACOES PREDIAIS OU OUTROS REDUTORES DE PRODUTIVIDADE,OU CAVAS DE FUNDACAO,ATE 1,50M DE PROFUNDIDADE,UTILIZANDO ESCAVADEIRA HIDRAULICA DE 0,78M3,EXCLUSIVE ESGOTAMENTO E ESCORAMENTO (M3)</t>
    </r>
  </si>
  <si>
    <r>
      <rPr>
        <sz val="7"/>
        <rFont val="Calibri"/>
        <family val="2"/>
      </rPr>
      <t>19.005.0008-C</t>
    </r>
  </si>
  <si>
    <r>
      <rPr>
        <sz val="7"/>
        <rFont val="Calibri"/>
        <family val="2"/>
      </rPr>
      <t>ESCAVADEIRA HIDRAULICA DE ESTEIRA, COM PESO OPERACIONAL EM TORNO DE 17T, MOTOR DIESEL EM TORNO DE 111CV, CACAMBA COM CAPACIDADE APROXIMADA DE 0,78M3, PROFUNDIDADE DE ESCAVACAO MAXIMA DE 6,60M, COM 3 BRACOS ARTICULADOS, BRACO INTERMEDIARIO AJUSTAVEL EM 3 POSICOES, INCLUSIVE OPERADOR</t>
    </r>
  </si>
  <si>
    <r>
      <rPr>
        <sz val="7"/>
        <rFont val="Calibri"/>
        <family val="2"/>
      </rPr>
      <t>19.005.0008-E</t>
    </r>
  </si>
  <si>
    <r>
      <rPr>
        <b/>
        <sz val="8"/>
        <rFont val="Arial"/>
        <family val="2"/>
      </rPr>
      <t>2.6. 03.020.0065-B - ESCAVACAO MECANICA DE VALA ESCORADA,EM MATERIAL DE 1�CATEGORIA COM PEDRAS,INSTALACOES PREDIAIS OU OUTROS REDUTORES DE PRODUTIVIDADE,OU CAVAS DE FUNDACAO,ENTRE 1,50 E 3,00M DE PROFUNDIDADE,UTILIZANDO ESCAVADEIRA HIDRAULICA DE 0,78M3,EXCLUSIVE ESGOTAMENTO E ESCORAMENTO (M3)</t>
    </r>
  </si>
  <si>
    <r>
      <rPr>
        <b/>
        <sz val="8"/>
        <rFont val="Arial"/>
        <family val="2"/>
      </rPr>
      <t>2.7. 04.005.0143-B - TRANSPORTE DE CARGA DE QUALQUER NATUREZA,EXCLUSIVE AS DESPESAS DE CARGA E DESCARGA,TANTO DE ESPERA DO CAMINHAO COMO DO SERVENTE OU EQUIPAMENTO AUXILIAR,A VELOCIDADE MEDIA DE 30KM/H,EM CAMINHAO BASCULANTE A OLEO DIESEL,COM CAPACIDADE UTIL DE12T (T X KM)</t>
    </r>
  </si>
  <si>
    <r>
      <rPr>
        <sz val="7"/>
        <rFont val="Calibri"/>
        <family val="2"/>
      </rPr>
      <t>19.004.0014-C</t>
    </r>
  </si>
  <si>
    <r>
      <rPr>
        <sz val="7"/>
        <rFont val="Calibri"/>
        <family val="2"/>
      </rPr>
      <t xml:space="preserve">CAMINHAO BASCULANTE,NO TOCO,CAPACIDADE DE 10,00M3,INCLUSIVE MOTORISTA                                                   </t>
    </r>
  </si>
  <si>
    <r>
      <rPr>
        <b/>
        <sz val="8"/>
        <rFont val="Arial"/>
        <family val="2"/>
      </rPr>
      <t>2.8. 04.011.0051-B - CARGA E DESCARGA MECANICA,COM PA-CARREGADEIRA,COM 1,30M3 DE CAPACIDADE,UTILIZANDO CAMINHAO BASCULANTE A OLEO DIESEL,COM CAPACIDADE UTIL DE 8T,CONSIDERADOS PARA O CAMINHAO OS TEMPOSDE ESPERA,MANOBRA,CARGA E DESCARGA E PARA A CARREGADEIRA OSTEMPOS DE ESPERA E OPERACAO PARA CARGAS DE 50T POR DIA DE 8H (T)</t>
    </r>
  </si>
  <si>
    <r>
      <rPr>
        <sz val="7"/>
        <rFont val="Calibri"/>
        <family val="2"/>
      </rPr>
      <t>19.004.0012-C</t>
    </r>
  </si>
  <si>
    <r>
      <rPr>
        <sz val="7"/>
        <rFont val="Calibri"/>
        <family val="2"/>
      </rPr>
      <t xml:space="preserve">CAMINHAO BASCULANTE,NO TOCO,CAPACIDADE DE 5,00M3,INCLUSIVE MOTORISTA                                                    </t>
    </r>
  </si>
  <si>
    <r>
      <rPr>
        <sz val="7"/>
        <rFont val="Calibri"/>
        <family val="2"/>
      </rPr>
      <t>19.004.0012-E</t>
    </r>
  </si>
  <si>
    <r>
      <rPr>
        <sz val="7"/>
        <rFont val="Calibri"/>
        <family val="2"/>
      </rPr>
      <t>19.005.0030-C</t>
    </r>
  </si>
  <si>
    <r>
      <rPr>
        <sz val="7"/>
        <rFont val="Calibri"/>
        <family val="2"/>
      </rPr>
      <t>PA CARREGADEIRA DE PNEUS COM PESO OPERACIONAL EM TORNO DE 12T, POTENCIA EM TORNO DE 121CV, PA COM CAPACIDADE RASA APROXIMADA DE 1,30M3, INCLUSIVE OPERADOR</t>
    </r>
  </si>
  <si>
    <r>
      <rPr>
        <sz val="7"/>
        <rFont val="Calibri"/>
        <family val="2"/>
      </rPr>
      <t>19.005.0030-E</t>
    </r>
  </si>
  <si>
    <r>
      <rPr>
        <b/>
        <sz val="8"/>
        <rFont val="Arial"/>
        <family val="2"/>
      </rPr>
      <t>2.9. 05.002.0101-A - LEVANTAMENTO OU REBAIXAMENTO DE TAMPAO DE RUA,CONSIDERANDO DEMOLICAO DE CAMADA DE ASFALTO E CONCRETO,MOVIMENTACAO E CONCRETAGEM,INCLUSIVE CERCA PROTETORA (UN)</t>
    </r>
  </si>
  <si>
    <r>
      <rPr>
        <sz val="7"/>
        <rFont val="Calibri"/>
        <family val="2"/>
      </rPr>
      <t>07529</t>
    </r>
  </si>
  <si>
    <r>
      <rPr>
        <sz val="7"/>
        <rFont val="Calibri"/>
        <family val="2"/>
      </rPr>
      <t>TELA PLASTICA PARA SINALIZACAO DE OBRAS,EM BOBINAS DE (50X1,20)M</t>
    </r>
  </si>
  <si>
    <r>
      <rPr>
        <sz val="7"/>
        <rFont val="Calibri"/>
        <family val="2"/>
      </rPr>
      <t>11.001.0005-B</t>
    </r>
  </si>
  <si>
    <r>
      <rPr>
        <sz val="7"/>
        <rFont val="Calibri"/>
        <family val="2"/>
      </rPr>
      <t>CONCRETO DOSADO RACIONALMENTE PARA UMA RESISTENCIA CARACTERISTICA A COMPRESSAO DE 15MPA,COMPREENDENDO APENAS O FORNECIMENTO DOS MATERIAIS,INCLUSIVE 5% DE PERDAS</t>
    </r>
  </si>
  <si>
    <r>
      <rPr>
        <sz val="7"/>
        <rFont val="Calibri"/>
        <family val="2"/>
      </rPr>
      <t>11.002.0023-B</t>
    </r>
  </si>
  <si>
    <r>
      <rPr>
        <sz val="7"/>
        <rFont val="Calibri"/>
        <family val="2"/>
      </rPr>
      <t>LANCAMENTO DE CONCRETO EM PECAS ARMADAS,INCLUSIVE TRANSPORTE HORIZONTAL ATE 20,00M EM CARRINHOS,E VERTICAL ATE 10,00M COM TORRE E GUINCHO,COLOCACAO,ADENSAMENTO E ACABAMENTO,CONSIDERANDO UMA PRODUCAO APROXIMADA DE 2,00M3/H</t>
    </r>
  </si>
  <si>
    <r>
      <rPr>
        <sz val="7"/>
        <rFont val="Calibri"/>
        <family val="2"/>
      </rPr>
      <t>11.004.0021-B</t>
    </r>
  </si>
  <si>
    <r>
      <rPr>
        <sz val="7"/>
        <rFont val="Calibri"/>
        <family val="2"/>
      </rPr>
      <t>FORMAS DE MADEIRA DE 3� PARA MOLDAGEM DE PECAS DE CONCRETO ARMADO COM PARAMENTOS PLANOS,EM LAJES,VIGAS,PAREDES,ETC,SERVINDO A MADEIRA 2 VEZES,INCLUSIVE DESMOLDAGEM,EXCLUSIVE ESCORAMENTO</t>
    </r>
  </si>
  <si>
    <r>
      <rPr>
        <sz val="7"/>
        <rFont val="Calibri"/>
        <family val="2"/>
      </rPr>
      <t>19.005.0037-C</t>
    </r>
  </si>
  <si>
    <r>
      <rPr>
        <sz val="7"/>
        <rFont val="Calibri"/>
        <family val="2"/>
      </rPr>
      <t>ROMPEDOR PNEUMATICO DE 32,6KG DE PESO,CONSUMO DE AR 38,8L/S,FREQUENCIA DE IMPACTOS DE 1.100,IMP/MIN,EXCLUSIVE OPERADOR,PONTEIRA E MANGUEIRA</t>
    </r>
  </si>
  <si>
    <r>
      <rPr>
        <sz val="7"/>
        <rFont val="Calibri"/>
        <family val="2"/>
      </rPr>
      <t>19.011.0002-C</t>
    </r>
  </si>
  <si>
    <r>
      <rPr>
        <sz val="7"/>
        <rFont val="Calibri"/>
        <family val="2"/>
      </rPr>
      <t>COMPRESSOR DE AR,PORTATIL E REBOCAVEL,PRESSAO DE TRABALHO DE 102PSI,DESCARGA LIVRE EFETIVA DE 200PCM,MOTOR DIESEL,EXCLUSIVE OPERADOR</t>
    </r>
  </si>
  <si>
    <r>
      <rPr>
        <sz val="7"/>
        <rFont val="Calibri"/>
        <family val="2"/>
      </rPr>
      <t>19.011.0002-D</t>
    </r>
  </si>
  <si>
    <r>
      <rPr>
        <b/>
        <sz val="8"/>
        <rFont val="Arial"/>
        <family val="2"/>
      </rPr>
      <t>2.10. 05.010.0001-A - ESGOTAMENTO NORMAL DE VALAS,MEDIDO POR VOLUME D`AGUA ESGOTADO,UTILIZANDO BOMBA ACIONADA POR MOTOR A GASOLINA DE 12,5CV,DIAMETRO DE SUCCAO E DESCARGA DE 1.1/2",CONSIDERANDO UMA ALTURA MANOMETRICA ATE 10,00M (M3)</t>
    </r>
  </si>
  <si>
    <r>
      <rPr>
        <sz val="7"/>
        <rFont val="Calibri"/>
        <family val="2"/>
      </rPr>
      <t>00215</t>
    </r>
  </si>
  <si>
    <r>
      <rPr>
        <sz val="7"/>
        <rFont val="Calibri"/>
        <family val="2"/>
      </rPr>
      <t>GASOLINA COMUM NA BOMBA</t>
    </r>
  </si>
  <si>
    <r>
      <rPr>
        <sz val="7"/>
        <rFont val="Calibri"/>
        <family val="2"/>
      </rPr>
      <t>L</t>
    </r>
  </si>
  <si>
    <r>
      <rPr>
        <sz val="7"/>
        <rFont val="Calibri"/>
        <family val="2"/>
      </rPr>
      <t>13533</t>
    </r>
  </si>
  <si>
    <r>
      <rPr>
        <sz val="7"/>
        <rFont val="Calibri"/>
        <family val="2"/>
      </rPr>
      <t>BOMBA CENTRIFUGA AUTO-ESCORV,P/BOMB.AG.LIMPAS OU SUJAS,MOTOR GASOLINA 12,5CV,V.MAX.83M3/H,ALTURA MANOMETRICA DE 12,0M</t>
    </r>
  </si>
  <si>
    <r>
      <rPr>
        <b/>
        <sz val="8"/>
        <rFont val="Arial"/>
        <family val="2"/>
      </rPr>
      <t>2.11. 05.080.0020-A - ENSECADEIRA DE ESTACAS-PRANCHAS DE ACO EM CAVAS OU VALAS COM PROFUNDIDADE ATE 4,00M.O CUSTO INCLUI O FORNECIMENTO,EXECUCAO E RETIRADA DE TODOS OS MATERIAIS,CONSIDERANDO A REUTILIZACAO DE 60 VEZES PARA ESTACAS-PRANCHAS E 10 VEZES PARA GUIASE ESTRONCAS DE MADEIRA,EXCL.ESCAVACAO.MEDICAO DO SERVICO SERA PELA SUPERFICIE UTIL COBRINDO PAREDES DAS CAVAS OU VALAS (M2)</t>
    </r>
  </si>
  <si>
    <r>
      <rPr>
        <sz val="7"/>
        <rFont val="Calibri"/>
        <family val="2"/>
      </rPr>
      <t>02604</t>
    </r>
  </si>
  <si>
    <r>
      <rPr>
        <sz val="7"/>
        <rFont val="Calibri"/>
        <family val="2"/>
      </rPr>
      <t>MACARANDUBA EM PECAS, DE 7,50X7,50CM (3"X3")</t>
    </r>
  </si>
  <si>
    <r>
      <rPr>
        <sz val="7"/>
        <rFont val="Calibri"/>
        <family val="2"/>
      </rPr>
      <t>05936</t>
    </r>
  </si>
  <si>
    <r>
      <rPr>
        <sz val="7"/>
        <rFont val="Calibri"/>
        <family val="2"/>
      </rPr>
      <t>MACARANDUBA EM PECAS, DE 7,50X22,50CM (3"X9")</t>
    </r>
  </si>
  <si>
    <r>
      <rPr>
        <sz val="7"/>
        <rFont val="Calibri"/>
        <family val="2"/>
      </rPr>
      <t>14668</t>
    </r>
  </si>
  <si>
    <r>
      <rPr>
        <sz val="7"/>
        <rFont val="Calibri"/>
        <family val="2"/>
      </rPr>
      <t>ESTACA PRANCHA METALICA, SEM REVESTIMENTO, COM MOMENTO DE INERCIA MINIMO DE 9.600 CM4/M</t>
    </r>
  </si>
  <si>
    <r>
      <rPr>
        <sz val="7"/>
        <rFont val="Calibri"/>
        <family val="2"/>
      </rPr>
      <t>19.005.0037-E</t>
    </r>
  </si>
  <si>
    <r>
      <rPr>
        <sz val="7"/>
        <rFont val="Calibri"/>
        <family val="2"/>
      </rPr>
      <t>19.011.0002-E</t>
    </r>
  </si>
  <si>
    <r>
      <rPr>
        <b/>
        <sz val="8"/>
        <rFont val="Arial"/>
        <family val="2"/>
      </rPr>
      <t>2.12. 06.004.0062-A - TUBO DE CONCRETO ARMADO,CLASSE PA-1(NBR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</si>
  <si>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20022</t>
    </r>
  </si>
  <si>
    <r>
      <rPr>
        <sz val="7"/>
        <rFont val="Calibri"/>
        <family val="2"/>
      </rPr>
      <t>MAO-DE-OBRA DE ASSENTADOR DE TUBOS (REDES SUBTERRANEAS), INCLUSIVE ENCARGOS SOCIAIS DESONERADOS - Percentual=3,00%</t>
    </r>
  </si>
  <si>
    <r>
      <rPr>
        <sz val="7"/>
        <rFont val="Calibri"/>
        <family val="2"/>
      </rPr>
      <t>20150</t>
    </r>
  </si>
  <si>
    <r>
      <rPr>
        <sz val="7"/>
        <rFont val="Calibri"/>
        <family val="2"/>
      </rPr>
      <t>MAO-DE-OBRA DE TOPOGRAFO B (SERVICOS DECAMPO),INCLUSIVE ENCARGOS SOCIAIS DESONERADOS - Percentual=3,00%</t>
    </r>
  </si>
  <si>
    <r>
      <rPr>
        <sz val="7"/>
        <rFont val="Calibri"/>
        <family val="2"/>
      </rPr>
      <t>00533</t>
    </r>
  </si>
  <si>
    <r>
      <rPr>
        <sz val="7"/>
        <rFont val="Calibri"/>
        <family val="2"/>
      </rPr>
      <t>TUBO DE CONCRETO ARMADO, P/AGUAS PLUVIAIS, PA-1, SEM PINTURA, DE 0400MM</t>
    </r>
  </si>
  <si>
    <r>
      <rPr>
        <sz val="7"/>
        <rFont val="Calibri"/>
        <family val="2"/>
      </rPr>
      <t>07.002.0030-B</t>
    </r>
  </si>
  <si>
    <r>
      <rPr>
        <sz val="7"/>
        <rFont val="Calibri"/>
        <family val="2"/>
      </rPr>
      <t xml:space="preserve">ARGAMASSA DE CIMENTO E AREIA,NO TRACO 1:4,PREPARO MECANICO                                                              </t>
    </r>
  </si>
  <si>
    <r>
      <rPr>
        <sz val="7"/>
        <rFont val="Calibri"/>
        <family val="2"/>
      </rPr>
      <t>19.004.0004-D</t>
    </r>
  </si>
  <si>
    <r>
      <rPr>
        <b/>
        <sz val="8"/>
        <rFont val="Arial"/>
        <family val="2"/>
      </rPr>
      <t>2.13. 06.004.0066-A - TUBO DE CONCRETO ARMADO,CLASSE PA-1(NBR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</si>
  <si>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00695</t>
    </r>
  </si>
  <si>
    <r>
      <rPr>
        <sz val="7"/>
        <rFont val="Calibri"/>
        <family val="2"/>
      </rPr>
      <t>TUBO DE CONCRETO ARMADO, PARA AGUAS PLUVIAIS, PA-1, SEM PINTURA, DE 0600MM</t>
    </r>
  </si>
  <si>
    <r>
      <rPr>
        <b/>
        <sz val="8"/>
        <rFont val="Arial"/>
        <family val="2"/>
      </rPr>
      <t>2.14. 06.004.0070-A - TUBO DE CONCRETO ARMADO,CLASSE PA-1(NBR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</si>
  <si>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00538</t>
    </r>
  </si>
  <si>
    <r>
      <rPr>
        <sz val="7"/>
        <rFont val="Calibri"/>
        <family val="2"/>
      </rPr>
      <t>TUBO DE CONCRETO ARMADO, P/AGUAS PLUVIAIS, PA-1, SEM PINTURA, DE 0800MM</t>
    </r>
  </si>
  <si>
    <r>
      <rPr>
        <b/>
        <sz val="8"/>
        <rFont val="Arial"/>
        <family val="2"/>
      </rPr>
      <t>2.15. 06.004.0092-A - TUBO DE CONCRETO ARMADO,CLASSE PA-2(NBR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</si>
  <si>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04800</t>
    </r>
  </si>
  <si>
    <r>
      <rPr>
        <sz val="7"/>
        <rFont val="Calibri"/>
        <family val="2"/>
      </rPr>
      <t>TUBO DE CONCRETO ARMADO, P/AGUAS PLUVIAIS, PA-2, SEM PINTURA, DE 0400MM</t>
    </r>
  </si>
  <si>
    <r>
      <rPr>
        <b/>
        <sz val="8"/>
        <rFont val="Arial"/>
        <family val="2"/>
      </rPr>
      <t>2.16. 06.004.0096-A - TUBO DE CONCRETO ARMADO,CLASSE PA-2(NBR 8890/03),PARA GALERIAS DE AGUAS PLUVIAIS,COM DIAMETRO DE 600MM,ATERRO E SOCA ATEA ALTURA DE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</si>
  <si>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04802</t>
    </r>
  </si>
  <si>
    <r>
      <rPr>
        <sz val="7"/>
        <rFont val="Calibri"/>
        <family val="2"/>
      </rPr>
      <t>TUBO DE CONCRETO ARMADO, P/AGUAS PLUVIAIS, PA-2, SEM PINTURA, DE 0600MM</t>
    </r>
  </si>
  <si>
    <r>
      <rPr>
        <b/>
        <sz val="8"/>
        <rFont val="Arial"/>
        <family val="2"/>
      </rPr>
      <t>2.17. 06.004.0100-A - TUBO DE CONCRETO ARMADO,CLASSE PA-2(NBR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</si>
  <si>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04804</t>
    </r>
  </si>
  <si>
    <r>
      <rPr>
        <sz val="7"/>
        <rFont val="Calibri"/>
        <family val="2"/>
      </rPr>
      <t>TUBO DE CONCRETO ARMADO, P/AGUAS PLUVIAIS, PA-2, SEM PINTURA, DE 0800MM</t>
    </r>
  </si>
  <si>
    <r>
      <rPr>
        <b/>
        <sz val="8"/>
        <rFont val="Arial"/>
        <family val="2"/>
      </rPr>
      <t>2.18. 06.004.0104-A - TUBO DE CONCRETO ARMADO,CLASSE PA-2(NBR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 (M)</t>
    </r>
  </si>
  <si>
    <r>
      <rPr>
        <sz val="7"/>
        <rFont val="Calibri"/>
        <family val="2"/>
      </rPr>
      <t>04806</t>
    </r>
  </si>
  <si>
    <r>
      <rPr>
        <sz val="7"/>
        <rFont val="Calibri"/>
        <family val="2"/>
      </rPr>
      <t>TUBO DE CONCRETO ARMADO, P/AGUAS PLUVIAIS, PA-2, SEM PINTURA, DE 1000MM</t>
    </r>
  </si>
  <si>
    <r>
      <rPr>
        <sz val="7"/>
        <rFont val="Calibri"/>
        <family val="2"/>
      </rPr>
      <t>19.004.0051-C</t>
    </r>
  </si>
  <si>
    <r>
      <rPr>
        <sz val="7"/>
        <rFont val="Calibri"/>
        <family val="2"/>
      </rPr>
      <t xml:space="preserve">GUINDASTE SOBRE RODAS,MEIA LANCA,CAPACIDADE DE 6T,INCLUSIVE OPERADOR                                                    </t>
    </r>
  </si>
  <si>
    <r>
      <rPr>
        <b/>
        <sz val="8"/>
        <rFont val="Arial"/>
        <family val="2"/>
      </rPr>
      <t>2.19. 06.004.0110-A - TUBO DE CONCRETO ARMADO,CLASSE PA-2(NBR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 (M)</t>
    </r>
  </si>
  <si>
    <r>
      <rPr>
        <sz val="7"/>
        <rFont val="Calibri"/>
        <family val="2"/>
      </rPr>
      <t>04809</t>
    </r>
  </si>
  <si>
    <r>
      <rPr>
        <sz val="7"/>
        <rFont val="Calibri"/>
        <family val="2"/>
      </rPr>
      <t>TUBO DE CONCRETO ARMADO, P/AGUAS PLUVIAIS, PA-2, SEM PINTURA, DE 1500MM</t>
    </r>
  </si>
  <si>
    <r>
      <rPr>
        <b/>
        <sz val="8"/>
        <rFont val="Arial"/>
        <family val="2"/>
      </rPr>
      <t>2.20. 06.004.0122-A - TUBO DE CONCRETO ARMADO,CLASSE PA-3(NBR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</si>
  <si>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04810</t>
    </r>
  </si>
  <si>
    <r>
      <rPr>
        <sz val="7"/>
        <rFont val="Calibri"/>
        <family val="2"/>
      </rPr>
      <t>TUBO DE CONCRETO ARMADO, P/AGUAS PLUVIAIS, PA-3, SEM PINTURA, DE 0400MM</t>
    </r>
  </si>
  <si>
    <r>
      <rPr>
        <b/>
        <sz val="8"/>
        <rFont val="Arial"/>
        <family val="2"/>
      </rPr>
      <t>2.21. 06.004.0126-A - TUBO DE CONCRETO ARMADO,CLASSE PA-3(NBR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</si>
  <si>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04812</t>
    </r>
  </si>
  <si>
    <r>
      <rPr>
        <sz val="7"/>
        <rFont val="Calibri"/>
        <family val="2"/>
      </rPr>
      <t>TUBO DE CONCRETO ARMADO, P/AGUAS PLUVIAIS, PA-3, SEM PINTURA, DE 0600MM</t>
    </r>
  </si>
  <si>
    <r>
      <rPr>
        <b/>
        <sz val="8"/>
        <rFont val="Arial"/>
        <family val="2"/>
      </rPr>
      <t>2.22. 06.004.0130-A - TUBO DE CONCRETO ARMADO,CLASSE PA-3(NBR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</si>
  <si>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04814</t>
    </r>
  </si>
  <si>
    <r>
      <rPr>
        <sz val="7"/>
        <rFont val="Calibri"/>
        <family val="2"/>
      </rPr>
      <t>TUBO DE CONCRETO ARMADO, P/AGUAS PLUVIAIS, PA-3, SEM PINTURA, DE 0800MM</t>
    </r>
  </si>
  <si>
    <r>
      <rPr>
        <b/>
        <sz val="8"/>
        <rFont val="Arial"/>
        <family val="2"/>
      </rPr>
      <t>2.23. 06.004.0134-A - TUBO DE CONCRETO ARMADO,CLASSE PA-3(NBR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 (M)</t>
    </r>
  </si>
  <si>
    <r>
      <rPr>
        <sz val="7"/>
        <rFont val="Calibri"/>
        <family val="2"/>
      </rPr>
      <t>04816</t>
    </r>
  </si>
  <si>
    <r>
      <rPr>
        <sz val="7"/>
        <rFont val="Calibri"/>
        <family val="2"/>
      </rPr>
      <t>TUBO DE CONCRETO ARMADO, P/AGUAS PLUVIAIS, PA-3, SEM PINTURA, DE 1000MM</t>
    </r>
  </si>
  <si>
    <r>
      <rPr>
        <b/>
        <sz val="8"/>
        <rFont val="Arial"/>
        <family val="2"/>
      </rPr>
      <t>2.24. 06.004.0253-B - CANAL PRE-FABRICADO,EM CONCRETO PROTENDIDO E/OU ARMADO,COM SECAO EM "U",MEDIDO PELA AREA DO PERIMETRO INTERNO DA SECAO VEZES O COMPRIMENTO DO CANAL.FORNECIMENTO E ASSENTAMENTO (M2)</t>
    </r>
  </si>
  <si>
    <r>
      <rPr>
        <sz val="7"/>
        <rFont val="Calibri"/>
        <family val="2"/>
      </rPr>
      <t>MAO-DE-OBRA DE AUXILIAR DE TOPOGRAFIA, INCLUSIVE ENCARGOS SOCIAIS DESONERADOS - Percentual=3,00%</t>
    </r>
  </si>
  <si>
    <r>
      <rPr>
        <sz val="7"/>
        <rFont val="Calibri"/>
        <family val="2"/>
      </rPr>
      <t>20063</t>
    </r>
  </si>
  <si>
    <r>
      <rPr>
        <sz val="7"/>
        <rFont val="Calibri"/>
        <family val="2"/>
      </rPr>
      <t>MAO-DE-OBRA DE ENCARREGADO DE MONTAGEM,INCLUSIVE ENCARGOS SOCIAIS DESONERADOS - Percentual=3,00%</t>
    </r>
  </si>
  <si>
    <r>
      <rPr>
        <sz val="7"/>
        <rFont val="Calibri"/>
        <family val="2"/>
      </rPr>
      <t>20103</t>
    </r>
  </si>
  <si>
    <r>
      <rPr>
        <sz val="7"/>
        <rFont val="Calibri"/>
        <family val="2"/>
      </rPr>
      <t>MAO-DE-OBRA DE MONTADOR B (MENOR CATEGORIA QUE O MONTADOR A), INCLUSIVE ENCARGOSSOCIAIS DESONERADOS - Percentual=3,00%</t>
    </r>
  </si>
  <si>
    <r>
      <rPr>
        <sz val="7"/>
        <rFont val="Calibri"/>
        <family val="2"/>
      </rPr>
      <t>00001</t>
    </r>
  </si>
  <si>
    <r>
      <rPr>
        <sz val="7"/>
        <rFont val="Calibri"/>
        <family val="2"/>
      </rPr>
      <t>AREIA LAVADA, GROSSA, PARA REGIAO METROPOLITANA DO RIO DE JANEIRO - Percentual=5,00%</t>
    </r>
  </si>
  <si>
    <r>
      <rPr>
        <sz val="7"/>
        <rFont val="Calibri"/>
        <family val="2"/>
      </rPr>
      <t>05349</t>
    </r>
  </si>
  <si>
    <r>
      <rPr>
        <sz val="7"/>
        <rFont val="Calibri"/>
        <family val="2"/>
      </rPr>
      <t>ARGAMASSA DE CIMENTO, AREIA DE QUARTZO EADITIVOS</t>
    </r>
  </si>
  <si>
    <r>
      <rPr>
        <sz val="7"/>
        <rFont val="Calibri"/>
        <family val="2"/>
      </rPr>
      <t>14543</t>
    </r>
  </si>
  <si>
    <r>
      <rPr>
        <sz val="7"/>
        <rFont val="Calibri"/>
        <family val="2"/>
      </rPr>
      <t>PEDRA BRITADA 1 E 2 (MEDIA), PARA REGIAOMETROPOLITANA DO RIO DE JANEIRO - Percentual=5,00%</t>
    </r>
  </si>
  <si>
    <r>
      <rPr>
        <sz val="7"/>
        <rFont val="Calibri"/>
        <family val="2"/>
      </rPr>
      <t>14663</t>
    </r>
  </si>
  <si>
    <r>
      <rPr>
        <sz val="7"/>
        <rFont val="Calibri"/>
        <family val="2"/>
      </rPr>
      <t>CIMENTO PORTLAND, CP III 40, RESISTENTEA SULFATOS, EM SACO DE 50KG - Percentual=5,00%</t>
    </r>
  </si>
  <si>
    <r>
      <rPr>
        <sz val="7"/>
        <rFont val="Calibri"/>
        <family val="2"/>
      </rPr>
      <t>11.002.0014-B</t>
    </r>
  </si>
  <si>
    <r>
      <rPr>
        <sz val="7"/>
        <rFont val="Calibri"/>
        <family val="2"/>
      </rPr>
      <t>PREPARO DE CONCRETO,EM CONDICOES ESPECIAIS,COMPREENDENDO MISTURA E AMASSAMENTO EM UMA BETONEIRA DE 320L,ADMITINDO-SE UMAPRODUCAO APROXIMADA DE 1,50M3/H,EXCLUINDO O FORNECIMENTO DOS MATERIAIS</t>
    </r>
  </si>
  <si>
    <r>
      <rPr>
        <sz val="7"/>
        <rFont val="Calibri"/>
        <family val="2"/>
      </rPr>
      <t>11.002.0021-B</t>
    </r>
  </si>
  <si>
    <r>
      <rPr>
        <sz val="7"/>
        <rFont val="Calibri"/>
        <family val="2"/>
      </rPr>
      <t>LANCAMENTO DE CONCRETO EM PECAS ARMADAS,INCLUSIVE TRANSPORTE HORIZONTAL ATE 20,00M EM CARRINHOS,E VERTICAL ATE 10,00M COM TORRE E GUINCHO,COLOCACAO,ADENSAMENTO E ACABAMENTO,CONSIDERANDO UMA PRODUCAO APROXIMADA DE 7,00M3/H</t>
    </r>
  </si>
  <si>
    <r>
      <rPr>
        <sz val="7"/>
        <rFont val="Calibri"/>
        <family val="2"/>
      </rPr>
      <t>11.004.0070-B</t>
    </r>
  </si>
  <si>
    <r>
      <rPr>
        <sz val="7"/>
        <rFont val="Calibri"/>
        <family val="2"/>
      </rPr>
      <t>ESCORAMENTO DE FORMAS DE PARAMENTOS VERTICAIS,PARA ALTURA DE 1,50 A 5,00M,COM APROVEITAMENTO DE 2 VEZES DA MADEIRA,INCLUSIVE RETIRADA</t>
    </r>
  </si>
  <si>
    <r>
      <rPr>
        <sz val="7"/>
        <rFont val="Calibri"/>
        <family val="2"/>
      </rPr>
      <t>11.005.0006-B</t>
    </r>
  </si>
  <si>
    <r>
      <rPr>
        <sz val="7"/>
        <rFont val="Calibri"/>
        <family val="2"/>
      </rPr>
      <t>FORMAS DE CHAPAS DE MADEIRA COMPENSADA,DE 20MM DE ESPESSURA,PLASTIFICADAS,SERVINDO A MADEIRA 2 VEZES PARA VIADUTOS,INCLUINDO PECAS DE TRANSFERENCIA PARA ESCORAMENTO METALICO,EXCLUSIVE ESTE,INCLUSIVE FORNECIMENTO DE MATERIAIS E DESMOLDAGEM</t>
    </r>
  </si>
  <si>
    <r>
      <rPr>
        <sz val="7"/>
        <rFont val="Calibri"/>
        <family val="2"/>
      </rPr>
      <t>11.009.0014-B</t>
    </r>
  </si>
  <si>
    <r>
      <rPr>
        <sz val="7"/>
        <rFont val="Calibri"/>
        <family val="2"/>
      </rPr>
      <t>BARRA DE ACO CA-50,COM SALIENCIA OU MOSSA,COEFICIENTE DE CONFORMACAO SUPERFICIAL MINIMO (ADERENCIA) IGUAL A 1,5,DIAMETRODE 8 A 12,5MM,DESTINADA A ARMADURA DE CONCRETO ARMADO,10%DE PERDAS DE PONTAS E ARAME 18.FORNECIMENTO</t>
    </r>
  </si>
  <si>
    <r>
      <rPr>
        <sz val="7"/>
        <rFont val="Calibri"/>
        <family val="2"/>
      </rPr>
      <t>11.011.0030-B</t>
    </r>
  </si>
  <si>
    <r>
      <rPr>
        <sz val="7"/>
        <rFont val="Calibri"/>
        <family val="2"/>
      </rPr>
      <t xml:space="preserve">CORTE,DOBRAGEM,MONTAGEM E COLOCACAO DE FERRAGENS NAS FORMAS,ACO CA-50,EM BARRAS REDONDAS,COM DIAMETRO DE 8 A 12,5MM     </t>
    </r>
  </si>
  <si>
    <r>
      <rPr>
        <sz val="7"/>
        <rFont val="Calibri"/>
        <family val="2"/>
      </rPr>
      <t>19.004.0031-C</t>
    </r>
  </si>
  <si>
    <r>
      <rPr>
        <sz val="7"/>
        <rFont val="Calibri"/>
        <family val="2"/>
      </rPr>
      <t xml:space="preserve">CARRETA PARA TRANSPORTE PESADO,CAPACIDADE PARA CARGA UTIL DE 30T,INCLUSIVE MOTORISTA                                    </t>
    </r>
  </si>
  <si>
    <r>
      <rPr>
        <sz val="7"/>
        <rFont val="Calibri"/>
        <family val="2"/>
      </rPr>
      <t>19.004.0031-E</t>
    </r>
  </si>
  <si>
    <r>
      <rPr>
        <sz val="7"/>
        <rFont val="Calibri"/>
        <family val="2"/>
      </rPr>
      <t>19.004.0056-C</t>
    </r>
  </si>
  <si>
    <r>
      <rPr>
        <sz val="7"/>
        <rFont val="Calibri"/>
        <family val="2"/>
      </rPr>
      <t>GUINDASTE ARTICULADO,SOBRE CAMINHAO DIESEL(INCLUSIVE ESTE),MOMENTO MAXIMO DE ELEVACAO 30TXM E CAPACIDADE MAXIMA DE ELEVACAO 8,5T A 3,4M,INCLUSIVE OPERADOR E AUXILIAR</t>
    </r>
  </si>
  <si>
    <r>
      <rPr>
        <sz val="7"/>
        <rFont val="Calibri"/>
        <family val="2"/>
      </rPr>
      <t>19.004.0056-D</t>
    </r>
  </si>
  <si>
    <r>
      <rPr>
        <sz val="7"/>
        <rFont val="Calibri"/>
        <family val="2"/>
      </rPr>
      <t>19.004.0075-C</t>
    </r>
  </si>
  <si>
    <r>
      <rPr>
        <sz val="7"/>
        <rFont val="Calibri"/>
        <family val="2"/>
      </rPr>
      <t>PORTICO ROLANTE MOTORIZADO (OU ELETRICO),COM VAO E ALTURA DE 5M,ACOMPANHADO DE TRILHOS ROLANTES ELETRIFICADOS COM PERCURSO DE 30M E TALHA ELETRICA COM TROLE DE CABO DE ACO E PAINELELETRICO,COM CAPACIDADE PARA 10T,INCLUSIVE MONTAGEM DO CONJUNTO,EXCLUSIVE OPERADOR</t>
    </r>
  </si>
  <si>
    <r>
      <rPr>
        <sz val="7"/>
        <rFont val="Calibri"/>
        <family val="2"/>
      </rPr>
      <t>19.004.0075-E</t>
    </r>
  </si>
  <si>
    <r>
      <rPr>
        <b/>
        <sz val="8"/>
        <rFont val="Arial"/>
        <family val="2"/>
      </rPr>
      <t>2.25. 06.004.0254-B - COBERTURA DE CANAL PRE-FABRICADO,EM CONCRETO PROTENDIDO E/OU ARMADO,PARA VAOS ATE 5,00M.FORNECIMENTO E ASSENTAMENTO  (M2)</t>
    </r>
  </si>
  <si>
    <r>
      <rPr>
        <b/>
        <sz val="8"/>
        <rFont val="Arial"/>
        <family val="2"/>
      </rPr>
      <t>2.26. 06.015.0010-A - POCO DE VISITA EM ALVENARIA DE BLOCOS DE CONCRETO(20X20X40CM),PAREDES 0,20M DE ESP.C/1,20X1,20X1,40M,P/COLETOR AGUAS PLUVIAIS 0,40 A 0,70M DE DIAM.UTILIZANDO ARG.CIM.AREIA,TRACO 1:4,SENDO PAREDES CHAPISCADAS E REVESTIDAS INTERNAMENTE C/ARG.,ENCHIMENTO BLOCOS E BASE EM CONCRETO SIMPLES,TAMPA DE CONCR.ARMADO,DEGRAUS FERRO FUNDIDO,INCL.FORN.TODOS OS MATERIAIS (UN)</t>
    </r>
  </si>
  <si>
    <r>
      <rPr>
        <sz val="7"/>
        <rFont val="Calibri"/>
        <family val="2"/>
      </rPr>
      <t>00030</t>
    </r>
  </si>
  <si>
    <r>
      <rPr>
        <sz val="7"/>
        <rFont val="Calibri"/>
        <family val="2"/>
      </rPr>
      <t>ACO CA-25, ESTIRADO, PRECO DE REVENDEDOR, NO DIAMETRO DE 08,0MM</t>
    </r>
  </si>
  <si>
    <r>
      <rPr>
        <sz val="7"/>
        <rFont val="Calibri"/>
        <family val="2"/>
      </rPr>
      <t>00031</t>
    </r>
  </si>
  <si>
    <r>
      <rPr>
        <sz val="7"/>
        <rFont val="Calibri"/>
        <family val="2"/>
      </rPr>
      <t>ACO CA-25, ESTIRADO, PRECO DE REVENDEDOR, NO DIAMETRO DE 10,0MM</t>
    </r>
  </si>
  <si>
    <r>
      <rPr>
        <sz val="7"/>
        <rFont val="Calibri"/>
        <family val="2"/>
      </rPr>
      <t>00235</t>
    </r>
  </si>
  <si>
    <r>
      <rPr>
        <sz val="7"/>
        <rFont val="Calibri"/>
        <family val="2"/>
      </rPr>
      <t>DEGRAU DE FERRO FUNDIDO, FORMATO U, PARACHAMINE DE POCO DE VISITA</t>
    </r>
  </si>
  <si>
    <r>
      <rPr>
        <sz val="7"/>
        <rFont val="Calibri"/>
        <family val="2"/>
      </rPr>
      <t>12.005.0135-B</t>
    </r>
  </si>
  <si>
    <r>
      <rPr>
        <sz val="7"/>
        <rFont val="Calibri"/>
        <family val="2"/>
      </rPr>
      <t>ALVENARIA PARA CAIXAS ENTERRADAS,ATE 1,60M DE PROFUNDIDADE,COM BLOCOS DE CONCRETO DE 20X20X40CM,COM ARGAMASSA DE CIMENTOE AREIA,NO TRACO 1:4 E CONCRETO 20MPA,PARA PREENCHIMENTO DOSFUROS DOS MESMOS,EM PAREDES DE UMA VEZ(0,20M)</t>
    </r>
  </si>
  <si>
    <r>
      <rPr>
        <sz val="7"/>
        <rFont val="Calibri"/>
        <family val="2"/>
      </rPr>
      <t>13.001.0030-B</t>
    </r>
  </si>
  <si>
    <r>
      <rPr>
        <sz val="7"/>
        <rFont val="Calibri"/>
        <family val="2"/>
      </rPr>
      <t>EMBOCO COM ARGAMASSA DE CIMENTO E AREIA,NO TRACO 1:4 COM 1,5CM DE ESPESSURA,INCLUSIVE CHAPISCO DE CIMENTO E AREIA,NO TRACO 1:3</t>
    </r>
  </si>
  <si>
    <r>
      <rPr>
        <sz val="7"/>
        <rFont val="Calibri"/>
        <family val="2"/>
      </rPr>
      <t>19.005.0030-D</t>
    </r>
  </si>
  <si>
    <r>
      <rPr>
        <b/>
        <sz val="8"/>
        <rFont val="Arial"/>
        <family val="2"/>
      </rPr>
      <t>2.27. 06.015.0011-A - POCO DE VISITA EM ALVENARIA DE BLOCOS DE CONCRETO(20X20X40CM),EM PAREDES DE 0,20M DE ESP.C/1,30X1,30X1,40M,P/COLETOR DE AGUAS PLUVIAIS DE 0,80M DE DIAM.UTILIZ.ARG.CIM.AREIA,TRACO 1:4,SENDO AS PAREDES REVESTIDAS INTERNAMENTE C/ARG.ENCHIMENTODOS BLOCOS E BASE EM CONCRETO SIMPLES,TAMPA DE CONCRETO ARMADO,DEGRAU DE FERRO FUNDIDO,INCL.FORN.DE TODOS OS MATERIAIS (UN)</t>
    </r>
  </si>
  <si>
    <r>
      <rPr>
        <b/>
        <sz val="8"/>
        <rFont val="Arial"/>
        <family val="2"/>
      </rPr>
      <t>2.28. 06.015.0013-A - POCO DE VISITA EM ALVENARIA DE BLOCOS DE CONCRETO(20X20X40CM),EM PAREDES DE 0,20M DE ESP.C/1,50X1,50X1,60M,P/COLETOR DE AGUAS PLUVIAIS DE 1,00M DE DIAM.SENDO AS PAREDES CHAPISCADASE REVESTIDAS INTERNAMENTE C/ARGAMASSA,ENCHIMENTO DOS BLOCOSE BASE EM CONCRETO SIMPLES,TAMPA DE CONCRETO ARMADO,DEGRAUSDE FERRO FUNDIDO,INCL.FORNECIMENTO DE TODOS OS MATERIAIS (UN)</t>
    </r>
  </si>
  <si>
    <r>
      <rPr>
        <b/>
        <sz val="8"/>
        <rFont val="Arial"/>
        <family val="2"/>
      </rPr>
      <t>2.29. 06.015.0016-A - POCO DE VISITA EM ALVENARIA DE BLOCOS DE CONCRETO(20X20X40CM),EM PAREDES DE 0,20M DE ESP.C/2,00X2,00X2,10M,P/COLETOR DE AGUAS PLUVIAIS DE 1,50M DE DIAM.SENDO AS PAREDES CHAPISCADASE REVESTIDAS INTERNAMENTE C/ARGAMASSA,ENCHIMENTO DOS BLOCOSE BASE EM CONCRETO SIMPLES,TAMPA DE CONCRETO ARMADO,DEGRAUSDE FERRO FUNDIDO,INCL.FORNECIMENTO DE TODOS OS MATERIAIS (UN)</t>
    </r>
  </si>
  <si>
    <r>
      <rPr>
        <sz val="7"/>
        <rFont val="Calibri"/>
        <family val="2"/>
      </rPr>
      <t>12.005.0140-B</t>
    </r>
  </si>
  <si>
    <r>
      <rPr>
        <sz val="7"/>
        <rFont val="Calibri"/>
        <family val="2"/>
      </rPr>
      <t>ALVENARIA PARA CAIXAS ENTERRADAS,ATE 3,00M DE PROFUNDIDADE,COM BLOCOS DE CONCRETO DE 20X20X40CM,COM ARGAMASSA DE CIMENTOE AREIA,NO TRACO 1:4 E CONCRETO 20MPA,PARA PREENCHIMENTO DOSFUROS DOS MESMOS,EM PAREDES DE UMA VEZ(0,20M)</t>
    </r>
  </si>
  <si>
    <r>
      <rPr>
        <b/>
        <sz val="8"/>
        <rFont val="Arial"/>
        <family val="2"/>
      </rPr>
      <t>2.30. 06.015.0030-A - CAIXA DE RALO ALVENARIA BLOCOS CONCRETO (20X20X40CM),PAREDES DE 0,20M DE ESP.,(0,30X0,90X0,90)M,P/AGUAS PLUVIAIS,SENDO PAREDES CHAPISCADAS E REVESTIDAS INTERNAMENTE C/ARGAMASSA,ENCHIMENTO BLOCOS E BASE EM CONCRETO SIMPLES FCK=10MPA E GRELHADE FERRO FUNDIDO CLASSE C-250 CONFORME ABNT NBR 10160,INCLUSIVE FORNECIMENTO DE TODOS OS MATERIAIS (UN)</t>
    </r>
  </si>
  <si>
    <r>
      <rPr>
        <sz val="7"/>
        <rFont val="Calibri"/>
        <family val="2"/>
      </rPr>
      <t>00506</t>
    </r>
  </si>
  <si>
    <r>
      <rPr>
        <sz val="7"/>
        <rFont val="Calibri"/>
        <family val="2"/>
      </rPr>
      <t>RALO FERRO FUNDIDO NODULAR,PARA SARJETA,ARTICULADO,DE (30X90)CM,C/CAIXILHO E GRELHA,CLASSE C-250,ABNT NBR 10160</t>
    </r>
  </si>
  <si>
    <r>
      <rPr>
        <b/>
        <sz val="8"/>
        <rFont val="Arial"/>
        <family val="2"/>
      </rPr>
      <t xml:space="preserve">2.31. 06.016.0001-A - TAMPAO COMPLETO DE F�F�,DE 0,60M DE DIAMETRO,COM 175 A 180KG,PARA CAIXA DE AREIA OU POCO DE VISITA,ARTICULADO,PADRAO PREFEITURA,CLASSE 300,CARGA MINIMA PARA TESTE 30T,RESISTENCIA MAXIMA DE ROMPIMENTO 37,5T E FLECHA RESIDUAL MAXIMA 17MM,ASSENTADO COM ARGAMASSA DE CIMENTO E AREIA,NO TRACO 1:4 EM VOLUME.FORNECIMENTO E </t>
    </r>
  </si>
  <si>
    <r>
      <rPr>
        <b/>
        <sz val="8"/>
        <rFont val="Arial"/>
        <family val="2"/>
      </rPr>
      <t>ASSENTAMENTO (UN)</t>
    </r>
  </si>
  <si>
    <r>
      <rPr>
        <sz val="7"/>
        <rFont val="Calibri"/>
        <family val="2"/>
      </rPr>
      <t>00556</t>
    </r>
  </si>
  <si>
    <r>
      <rPr>
        <sz val="7"/>
        <rFont val="Calibri"/>
        <family val="2"/>
      </rPr>
      <t>TAMPAO DE FERRO FUNDIDO, CIRCULAR, P/POCO DE VISITA OU CAIXA DE AREIA NA RUA, DE175KG, PADRAO PREFEITURA (AGUAS PLUV.)</t>
    </r>
  </si>
  <si>
    <r>
      <rPr>
        <b/>
        <sz val="8"/>
        <rFont val="Arial"/>
        <family val="2"/>
      </rPr>
      <t>2.32. 06.016.0011-A - GRELHA COM CAIXILHO,(RALO PARA SARJETA) DE FERRO FUNDIDO NODULAR,ARTICULADA,DIMENSOES APROXIMADAS DE (30X90)CM,CLASSE B-125,CONFORME ABNT NBR 10160,ASSENTADA COM ARGAMASSA DE CIMENTO E AREIA,NO TRACO 1:4 EM VOLUME.FORNECIMENTO E ASSENTAMENTO (UN)</t>
    </r>
  </si>
  <si>
    <r>
      <rPr>
        <sz val="7"/>
        <rFont val="Calibri"/>
        <family val="2"/>
      </rPr>
      <t>01402</t>
    </r>
  </si>
  <si>
    <r>
      <rPr>
        <sz val="7"/>
        <rFont val="Calibri"/>
        <family val="2"/>
      </rPr>
      <t>RALO FERRO FUNDIDO NODULAR,PARA SARJETA,ARTICULADO,DE (30X90)CM,C/CAIXILHO E GRELHA,CLASSE B-125,ABNT NBR 10160</t>
    </r>
  </si>
  <si>
    <r>
      <rPr>
        <b/>
        <sz val="8"/>
        <rFont val="Arial"/>
        <family val="2"/>
      </rPr>
      <t>2.33. 06.085.0040-A - ENROCAMENTO COM PEDRA-DE-MAO JOGADA, INCLUSIVE FORNECIMENTO DESTA ESTE PERCENTUAL REFERE-SE A DESGASTE DE FERRAMENTAS  (M3)</t>
    </r>
  </si>
  <si>
    <r>
      <rPr>
        <sz val="7"/>
        <rFont val="Calibri"/>
        <family val="2"/>
      </rPr>
      <t>14580</t>
    </r>
  </si>
  <si>
    <r>
      <rPr>
        <sz val="7"/>
        <rFont val="Calibri"/>
        <family val="2"/>
      </rPr>
      <t>PEDRA DE MAO, PARA REGIAO METROPOLITANADO RIO DE JANEIRO</t>
    </r>
  </si>
  <si>
    <r>
      <rPr>
        <b/>
        <sz val="8"/>
        <rFont val="Arial"/>
        <family val="2"/>
      </rPr>
      <t>2.34. 08.021.0002-A - REFORCO DE SUBLEITO,DE ACORDO COM AS "INSTRUCOES PARA EXECUCAO",DO DER-RJ,EXCLUSIVE ESCAVACAO,CARGA,TRANPORTE E FORNECIMENTO DOS MATERIAIS (M3)</t>
    </r>
  </si>
  <si>
    <r>
      <rPr>
        <sz val="7"/>
        <rFont val="Calibri"/>
        <family val="2"/>
      </rPr>
      <t>19.004.0020-C</t>
    </r>
  </si>
  <si>
    <r>
      <rPr>
        <sz val="7"/>
        <rFont val="Calibri"/>
        <family val="2"/>
      </rPr>
      <t xml:space="preserve">CAMINHAO TANQUE,CAPACIDADE DE 6.000L,INCLUSIVE MOTORISTA                                                                </t>
    </r>
  </si>
  <si>
    <r>
      <rPr>
        <sz val="7"/>
        <rFont val="Calibri"/>
        <family val="2"/>
      </rPr>
      <t>19.004.0020-E</t>
    </r>
  </si>
  <si>
    <r>
      <rPr>
        <sz val="7"/>
        <rFont val="Calibri"/>
        <family val="2"/>
      </rPr>
      <t>19.005.0012-C</t>
    </r>
  </si>
  <si>
    <r>
      <rPr>
        <sz val="7"/>
        <rFont val="Calibri"/>
        <family val="2"/>
      </rPr>
      <t xml:space="preserve">MOTONIVELADORA COM PESO OPERACIONAL EM TORNO DE 18T, MOTOR DIESEL EM TORNO DE 125CV, INCLUSIVE OPERADOR                 </t>
    </r>
  </si>
  <si>
    <r>
      <rPr>
        <sz val="7"/>
        <rFont val="Calibri"/>
        <family val="2"/>
      </rPr>
      <t>19.005.0015-C</t>
    </r>
  </si>
  <si>
    <r>
      <rPr>
        <sz val="7"/>
        <rFont val="Calibri"/>
        <family val="2"/>
      </rPr>
      <t>GRADE DE DISCO,ARMADURA LEVE,COM 20 (VINTE) DISCOS,PESO DE 1300KG,LARGURA DE CORTE DE 2,50M,ACIONAMENTO MECANICO,EXCLUSIVE OPERADOR</t>
    </r>
  </si>
  <si>
    <r>
      <rPr>
        <sz val="7"/>
        <rFont val="Calibri"/>
        <family val="2"/>
      </rPr>
      <t>19.005.0015-E</t>
    </r>
  </si>
  <si>
    <r>
      <rPr>
        <sz val="7"/>
        <rFont val="Calibri"/>
        <family val="2"/>
      </rPr>
      <t>GRADE DE DISCO,ARMADURA LEVE,COM 20 (VINTE) DISCOS,PESO DE 1.300KG,LARGURA DE CORTE DE 2,50M,ACIONAMENTO MECANICO,EXCLUSIVE OPERADOR</t>
    </r>
  </si>
  <si>
    <r>
      <rPr>
        <sz val="7"/>
        <rFont val="Calibri"/>
        <family val="2"/>
      </rPr>
      <t>19.005.0016-C</t>
    </r>
  </si>
  <si>
    <r>
      <rPr>
        <sz val="7"/>
        <rFont val="Calibri"/>
        <family val="2"/>
      </rPr>
      <t xml:space="preserve">TRATOR DE PNEUS COM MOTOR DIESEL DE 61CV,INCLUSIVE OPERADOR                                                             </t>
    </r>
  </si>
  <si>
    <r>
      <rPr>
        <sz val="7"/>
        <rFont val="Calibri"/>
        <family val="2"/>
      </rPr>
      <t>19.005.0016-E</t>
    </r>
  </si>
  <si>
    <r>
      <rPr>
        <sz val="7"/>
        <rFont val="Calibri"/>
        <family val="2"/>
      </rPr>
      <t>19.006.0006-C</t>
    </r>
  </si>
  <si>
    <r>
      <rPr>
        <sz val="7"/>
        <rFont val="Calibri"/>
        <family val="2"/>
      </rPr>
      <t>ROLO ESTATICO DE 7 RODAS,AUTOPROPELIDO,PARA COMPACTACAO DE  ASFALTO,COM ESPESSURA DE 25 A 50MM,LARGURA DE COMPACTACAO 1,82M,CLASSE DE PESO 21T,INCLUSIVE OPERADOR</t>
    </r>
  </si>
  <si>
    <r>
      <rPr>
        <sz val="7"/>
        <rFont val="Calibri"/>
        <family val="2"/>
      </rPr>
      <t>19.006.0006-E</t>
    </r>
  </si>
  <si>
    <r>
      <rPr>
        <sz val="7"/>
        <rFont val="Calibri"/>
        <family val="2"/>
      </rPr>
      <t>19.006.0009-C</t>
    </r>
  </si>
  <si>
    <r>
      <rPr>
        <sz val="7"/>
        <rFont val="Calibri"/>
        <family val="2"/>
      </rPr>
      <t>ROLO COMPACTADOR PE-DE-CARNEIRO DUPLO,REBOCAVEL,C/2 TAMBORES 1000MM DE DIAM.E 1220MM DE COMPRIMENTO,COMPRIMENTO TOTAL DOROLO 3700MM,TRACAO NECESSARIA 65CV,PESO LIQUIDO 2150KG,PESOCOM LASTRO DE AGUA 4650KG,PESO COM LASTRO DE AREIA 6000KG,PRESSAO SOBRE O SOLO SEM LASTRO 12KG/CM2,PRESSAO COM LASTRO DE AGUA 20KG/CM2,EXCLUSIVE OPERADOR</t>
    </r>
  </si>
  <si>
    <r>
      <rPr>
        <sz val="7"/>
        <rFont val="Calibri"/>
        <family val="2"/>
      </rPr>
      <t>19.006.0009-E</t>
    </r>
  </si>
  <si>
    <r>
      <rPr>
        <b/>
        <sz val="8"/>
        <rFont val="Arial"/>
        <family val="2"/>
      </rPr>
      <t>2.35. 20.029.0001-0 - DISSIPADOR DE ENERGIA EM PEDRA ARGAMASSADA,INCLUSIVE MATERIAIS DE ESCAVACAO,MEDIDO POR VOLUME DE PEDRA ARGAMASSADA  (M3)</t>
    </r>
  </si>
  <si>
    <r>
      <rPr>
        <sz val="7"/>
        <rFont val="Calibri"/>
        <family val="2"/>
      </rPr>
      <t>01968</t>
    </r>
  </si>
  <si>
    <r>
      <rPr>
        <sz val="7"/>
        <rFont val="Calibri"/>
        <family val="2"/>
      </rPr>
      <t>MAO-DE-OBRA DE PEDREIRO, INCLUSIVE ENCARGOS SOCIAIS - Percentual=3,00%</t>
    </r>
  </si>
  <si>
    <r>
      <rPr>
        <sz val="7"/>
        <rFont val="Calibri"/>
        <family val="2"/>
      </rPr>
      <t>01999</t>
    </r>
  </si>
  <si>
    <r>
      <rPr>
        <sz val="7"/>
        <rFont val="Calibri"/>
        <family val="2"/>
      </rPr>
      <t>MAO-DE-OBRA DE SERVENTE DA CONSTRUCAO CIVIL, INCLUSIVE ENCARGOS SOCIAIS - Percentual=3,00%</t>
    </r>
  </si>
  <si>
    <r>
      <rPr>
        <sz val="7"/>
        <rFont val="Calibri"/>
        <family val="2"/>
      </rPr>
      <t>07.002.0040-1</t>
    </r>
  </si>
  <si>
    <r>
      <rPr>
        <sz val="7"/>
        <rFont val="Calibri"/>
        <family val="2"/>
      </rPr>
      <t xml:space="preserve">ARGAMASSA DE CIMENTO E AREIA,NO TRACO 1:6,PREPARO MECANICO                                                              </t>
    </r>
  </si>
  <si>
    <r>
      <rPr>
        <sz val="7"/>
        <rFont val="Calibri"/>
        <family val="2"/>
      </rPr>
      <t>03.001.0085-1</t>
    </r>
  </si>
  <si>
    <r>
      <rPr>
        <sz val="7"/>
        <rFont val="Calibri"/>
        <family val="2"/>
      </rPr>
      <t xml:space="preserve">ESCAVACAO MANUAL EM MATERIAL DE 1�CATEGORIA,A CEU ABERTO,PARA PROFUNDIDADES MAIORES QUE 0,50M COM REMOCAO ATE 1 DAM     </t>
    </r>
  </si>
  <si>
    <r>
      <rPr>
        <b/>
        <sz val="8"/>
        <rFont val="Arial"/>
        <family val="2"/>
      </rPr>
      <t>2.36. 20.067.0070-A - BOCA PARA BUEIRO SIMPLES TUBULAR DE CONCRETO,DIAMETRO DE 0,40M EM CONCRETO CICLOPICO,INCLUSIVE FORMA,ESCAVACAO,REATERRO E FORNECIMENTO DOS MATERIAIS,EXCLUSIVE ESCAVACAO DE MATERIALDE REATERRO NA JAZIDA E SEU TRANSPORTE AO CANTEIRO (UN)</t>
    </r>
  </si>
  <si>
    <r>
      <rPr>
        <sz val="7"/>
        <rFont val="Calibri"/>
        <family val="2"/>
      </rPr>
      <t>03.001.0001-B</t>
    </r>
  </si>
  <si>
    <r>
      <rPr>
        <sz val="7"/>
        <rFont val="Calibri"/>
        <family val="2"/>
      </rPr>
      <t>ESCAVACAO MANUAL DE VALA/CAVA EM MATERIAL DE 1� CATEGORIA (A(AREIA,ARGILA OU PICARRA),ATE 1,50M DE PROFUNDIDADE,EXCLUSIVE ESCORAMENTO E ESGOTAMENTO</t>
    </r>
  </si>
  <si>
    <r>
      <rPr>
        <sz val="7"/>
        <rFont val="Calibri"/>
        <family val="2"/>
      </rPr>
      <t>11.003.0014-B</t>
    </r>
  </si>
  <si>
    <r>
      <rPr>
        <sz val="7"/>
        <rFont val="Calibri"/>
        <family val="2"/>
      </rPr>
      <t>CONCRETO CICLOPICO CONFECCIONADO COM CONCRETO DOSADO PARA UMA RESISTENCIA CARACTERISTICA A COMPRESSAO DE 10MPA,TENDO 30%DO VOLUME REAL OCUPADO POR PEDRA-DE-MAO,INCLUSIVE MATERIAIS,TRANSPORTE,PREPARO,LANCAMENTO E ADENSAMENTO</t>
    </r>
  </si>
  <si>
    <r>
      <rPr>
        <b/>
        <sz val="8"/>
        <rFont val="Arial"/>
        <family val="2"/>
      </rPr>
      <t>2.37. 20.067.0072-A - BOCA PARA BUEIRO SIMPLES TUBULAR DE CONCRETO,DIAMETRO DE 0,60M EM CONCRETO CICLOPICO,INCLUSIVE FORMA,ESCAVACAO,REATERRO E FORNECIMENTO DOS MATERIAIS,EXCLUSIVE ESCAVACAO DE MATERIALDE REATERRO NA JAZIDA E SEU TRANSPORTE AO CANTEIRO (UN)</t>
    </r>
  </si>
  <si>
    <r>
      <rPr>
        <b/>
        <sz val="8"/>
        <rFont val="Arial"/>
        <family val="2"/>
      </rPr>
      <t>2.38. 20.067.0074-A - BOCA PARA BUEIRO SIMPLES TUBULAR DE CONCRETO,DIAMETRO DE 0,80M EM CONCRETO CICLOPICO,INCLUSIVE FORMA,ESCAVACAO,REATERRO E FORNECIMENTO DOS MATERIAIS,EXCLUSIVE ESCAVACAO DE MATERIALDE REATERRO NA JAZIDA E SEU TRANSPORTE AO CANTEIRO (UN)</t>
    </r>
  </si>
  <si>
    <r>
      <rPr>
        <b/>
        <sz val="8"/>
        <rFont val="Arial"/>
        <family val="2"/>
      </rPr>
      <t>2.39. 20.067.0076-A - BOCA PARA BUEIRO SIMPLES TUBULAR DE CONCRETO,DIAMETRO DE 1,00M EM CONCRETO CICLOPICO,INCLUSIVE FORMA,ESCAVACAO,REATERRO E FORNECIMENTO DOS MATERIAIS,EXCLUSIVE ESCAVACAO DE MATERIALDE REATERRO NA JAZIDA E SEU TRANSPORTE AO CANTEIRO (UN)</t>
    </r>
  </si>
  <si>
    <r>
      <rPr>
        <b/>
        <sz val="8"/>
        <rFont val="Arial"/>
        <family val="2"/>
      </rPr>
      <t>2.40. 20.067.0080-A - BOCA PARA BUEIRO SIMPLES TUBULAR DE CONCRETO,DIAMETRO DE 1,50M EM CONCRETO CICLOPICO,INCLUSIVE FORMA,ESCAVACAO,REATERRO E FORNECIMENTO DOS MATERIAIS,EXCLUSIVE ESCAVACAO DE MATERIALDE REATERRO NA JAZIDA E SEU TRANSPORTE AO CANTEIRO (UN)</t>
    </r>
  </si>
  <si>
    <r>
      <rPr>
        <b/>
        <sz val="8"/>
        <rFont val="Arial"/>
        <family val="2"/>
      </rPr>
      <t>2.41. 20.104.0001-A - SAIBRO,INCLUSIVE TRANSPORTE.FORNECIMENTO  (M3)</t>
    </r>
  </si>
  <si>
    <r>
      <rPr>
        <sz val="7"/>
        <rFont val="Calibri"/>
        <family val="2"/>
      </rPr>
      <t>00519</t>
    </r>
  </si>
  <si>
    <r>
      <rPr>
        <sz val="7"/>
        <rFont val="Calibri"/>
        <family val="2"/>
      </rPr>
      <t>SAIBRO</t>
    </r>
  </si>
  <si>
    <r>
      <rPr>
        <b/>
        <sz val="8"/>
        <rFont val="Arial"/>
        <family val="2"/>
      </rPr>
      <t>3.1. 01.005.0001-A - PREPARO MANUAL DE TERRENO,COMPREENDENDO ACERTO,RASPAGEM EVENTUALMENTE ATE 0.30M DE PROFUNDIDADE E AFASTAMENTO LATERAL DOMATERIAL EXCEDENTE,EXCLUSIVE COMPACTACAO (M2)</t>
    </r>
  </si>
  <si>
    <r>
      <rPr>
        <b/>
        <sz val="8"/>
        <rFont val="Arial"/>
        <family val="2"/>
      </rPr>
      <t>3.2. 02.011.0010-A - CERCA PROTETORA DE BORDA DE VALA OU OBRA,COM TELA PLASTICA NA COR LARANJA OU AMARELA,CONSIDERANDO 2 VEZES DE UTILIZACAO,INCLUSIVE APOIOS,FORNECIMENTO,COLOCACAO E RETIRADA (M2)</t>
    </r>
  </si>
  <si>
    <r>
      <rPr>
        <sz val="7"/>
        <rFont val="Calibri"/>
        <family val="2"/>
      </rPr>
      <t>TELA PLASTICA PARA SINALIZACAO DE OBRAS,EM BOBINAS DE (50X1,20)M - Percentual=45,00%</t>
    </r>
  </si>
  <si>
    <r>
      <rPr>
        <b/>
        <sz val="8"/>
        <rFont val="Arial"/>
        <family val="2"/>
      </rPr>
      <t>3.3. 05.001.0016-A - DEMOLICAO MANUAL DE PISO CIMENTADO,EXCLUSIVE A BASE DE CONCRETO,INCLUSIVE EMPILHAMENTO LATERAL DENTRO DO CANTEIRO DE SERVICO (M2)</t>
    </r>
  </si>
  <si>
    <r>
      <rPr>
        <b/>
        <sz val="8"/>
        <rFont val="Arial"/>
        <family val="2"/>
      </rPr>
      <t>3.4. 05.001.0149-A - ARRANCAMENTO DE CERCAS DE MOIROES E ARAME FARPADO  (M)</t>
    </r>
  </si>
  <si>
    <r>
      <rPr>
        <b/>
        <sz val="8"/>
        <rFont val="Arial"/>
        <family val="2"/>
      </rPr>
      <t>3.5. 05.001.0170-A - TRANSPORTE HORIZONTAL DE MATERIAL DE 1�CATEGORIA OU ENTULHO,EM CARRINHOS,A 10,00M DE DISTANCIA,INCLUSIVE CARGA A PA  (M3)</t>
    </r>
  </si>
  <si>
    <r>
      <rPr>
        <b/>
        <sz val="8"/>
        <rFont val="Arial"/>
        <family val="2"/>
      </rPr>
      <t>3.6. 05.002.0005-B - DEMOLICAO COM EQUIPAMENTO DE AR COMPRIMIDO,DE PAVIMENTACAO DE CONCRETO ASFALTICO,COM 5CM DE ESPESSURA,INCLUSIVE EMPILHAMENTO LATERAL DENTRO DO CANTEIRO DE SERVICO (M2)</t>
    </r>
  </si>
  <si>
    <r>
      <rPr>
        <sz val="7"/>
        <rFont val="Calibri"/>
        <family val="2"/>
      </rPr>
      <t>20047</t>
    </r>
  </si>
  <si>
    <r>
      <rPr>
        <sz val="7"/>
        <rFont val="Calibri"/>
        <family val="2"/>
      </rPr>
      <t>MAO-DE-OBRA DE CAVOUQUEIRO, INCLUSIVE ENCARGOS SOCIAIS DESONERADOS - Percentual=3,00%</t>
    </r>
  </si>
  <si>
    <r>
      <rPr>
        <sz val="7"/>
        <rFont val="Calibri"/>
        <family val="2"/>
      </rPr>
      <t>ROMPEDOR PNEUMATICO DE 32,6KG DE PESO,CONSUMO DE AR 38,8L/S,FREQUENCIA DE IMPACTOS DE 1.100,IMP/MIN,EXCLUSIVE OPERADOR,PONTEIRA E MANGUEIRA - Percentual=100,00%</t>
    </r>
  </si>
  <si>
    <r>
      <rPr>
        <b/>
        <sz val="8"/>
        <rFont val="Arial"/>
        <family val="2"/>
      </rPr>
      <t>3.7. 05.002.0063-A - DEMOLICAO DE CONCRETO ARMADO COM ROMPEDOR HIDRAULICO ADAPTADO A ESCAVADEIRA,INCLUSIVE EMPILHAMENTO LATERAL DENTRO DO CANTEIRO DE SERVICO (M3)</t>
    </r>
  </si>
  <si>
    <r>
      <rPr>
        <sz val="7"/>
        <rFont val="Calibri"/>
        <family val="2"/>
      </rPr>
      <t>19.005.0036-C</t>
    </r>
  </si>
  <si>
    <r>
      <rPr>
        <sz val="7"/>
        <rFont val="Calibri"/>
        <family val="2"/>
      </rPr>
      <t>ROMPEDOR HIDRAULICO ADAPTAVEL A ESCAVADEIRA HIDRAULICA(EXCLUSIVE ESTA),COM PESO OPERACIONAL DE 1700KG,FREQUENCIA DE IMPACTOS DE 320 A 600BPM,INCLUSIVE PONTEIRO DE 130MM DE DIAMETRO,EXCLUSIVE OPERADOR</t>
    </r>
  </si>
  <si>
    <r>
      <rPr>
        <sz val="7"/>
        <rFont val="Calibri"/>
        <family val="2"/>
      </rPr>
      <t>19.005.0036-E</t>
    </r>
  </si>
  <si>
    <r>
      <rPr>
        <b/>
        <sz val="8"/>
        <rFont val="Arial"/>
        <family val="2"/>
      </rPr>
      <t>3.8. 05.020.0020-A - SINALIZACAO HORIZONTAL,MECANICA,COM TINTA A BASE DE RESINA ACRILICA,EM VIAS URBANAS,CONFORME NORMAS DO DER-RJ  (M2)</t>
    </r>
  </si>
  <si>
    <r>
      <rPr>
        <sz val="7"/>
        <rFont val="Calibri"/>
        <family val="2"/>
      </rPr>
      <t>20031</t>
    </r>
  </si>
  <si>
    <r>
      <rPr>
        <sz val="7"/>
        <rFont val="Calibri"/>
        <family val="2"/>
      </rPr>
      <t>MAO-DE-OBRA DE AUXILIAR DE MECANICO, INCLUSIVE ENCARGOS SOCIAIS DESONERADOS - Percentual=3,00%</t>
    </r>
  </si>
  <si>
    <r>
      <rPr>
        <sz val="7"/>
        <rFont val="Calibri"/>
        <family val="2"/>
      </rPr>
      <t>02992</t>
    </r>
  </si>
  <si>
    <r>
      <rPr>
        <sz val="7"/>
        <rFont val="Calibri"/>
        <family val="2"/>
      </rPr>
      <t>TINTA A BASE DE RESINA ACRILICA, PARA SINALIZACAO HORIZONTAL, P/2 ANOS DE DURACAO, EM BALDES DE 18 LITROS</t>
    </r>
  </si>
  <si>
    <r>
      <rPr>
        <sz val="7"/>
        <rFont val="Calibri"/>
        <family val="2"/>
      </rPr>
      <t>02994</t>
    </r>
  </si>
  <si>
    <r>
      <rPr>
        <sz val="7"/>
        <rFont val="Calibri"/>
        <family val="2"/>
      </rPr>
      <t>MICRO-ESFERA DE VIDRO, TIPO "DROP-ON"</t>
    </r>
  </si>
  <si>
    <r>
      <rPr>
        <sz val="7"/>
        <rFont val="Calibri"/>
        <family val="2"/>
      </rPr>
      <t>02995</t>
    </r>
  </si>
  <si>
    <r>
      <rPr>
        <sz val="7"/>
        <rFont val="Calibri"/>
        <family val="2"/>
      </rPr>
      <t>MICRO-ESFERA DE VIDRO, TIPO "PRE-MIX"</t>
    </r>
  </si>
  <si>
    <r>
      <rPr>
        <sz val="7"/>
        <rFont val="Calibri"/>
        <family val="2"/>
      </rPr>
      <t>02996</t>
    </r>
  </si>
  <si>
    <r>
      <rPr>
        <sz val="7"/>
        <rFont val="Calibri"/>
        <family val="2"/>
      </rPr>
      <t>SOLVENTE P/TINTA DE DEMARCACAO A BASE DERESINA ACRILICA, EM BALDES DE 18 LITROS</t>
    </r>
  </si>
  <si>
    <r>
      <rPr>
        <sz val="7"/>
        <rFont val="Calibri"/>
        <family val="2"/>
      </rPr>
      <t>19.006.0035-C</t>
    </r>
  </si>
  <si>
    <r>
      <rPr>
        <sz val="7"/>
        <rFont val="Calibri"/>
        <family val="2"/>
      </rPr>
      <t xml:space="preserve">MAQUINA DE DEMARCACAO DE FAIXAS A FRIO PARA USO RODOVIARIO E URBANO,EXCLUSIVE OPERADOR                                  </t>
    </r>
  </si>
  <si>
    <r>
      <rPr>
        <b/>
        <sz val="8"/>
        <rFont val="Arial"/>
        <family val="2"/>
      </rPr>
      <t>3.9. 05.021.0095-A - TACHA REFLETIVA INJETADA EM�"ABS",BIDIRECIONAL,MEDINDO 100X100X19,5MM,PINO DE ACO PARA MAIOR FIXACAO NO PAVIMENTO E SEUSREFLETORES PODERAO CONTER:23 OU 24 ESFERAS DE VIDRO LAPIDADO E ESPELHADO,DIVERSAS CORES.FORNECIMENTO E COLOCACAO (UN)</t>
    </r>
  </si>
  <si>
    <r>
      <rPr>
        <sz val="7"/>
        <rFont val="Calibri"/>
        <family val="2"/>
      </rPr>
      <t>03835</t>
    </r>
  </si>
  <si>
    <r>
      <rPr>
        <sz val="7"/>
        <rFont val="Calibri"/>
        <family val="2"/>
      </rPr>
      <t>COLA (CONJUNTO), PARA 5 TACHOES, 10 MINI-TACHOES E 15 TACHAS</t>
    </r>
  </si>
  <si>
    <r>
      <rPr>
        <sz val="7"/>
        <rFont val="Calibri"/>
        <family val="2"/>
      </rPr>
      <t>03838</t>
    </r>
  </si>
  <si>
    <r>
      <rPr>
        <sz val="7"/>
        <rFont val="Calibri"/>
        <family val="2"/>
      </rPr>
      <t>TACHA REFLETIDA INJETADAS EM "ABS", (100X100X19,5)MM, C/PINO ACO P/MAIOR FIX.PAVIM.REFL.43 ESF.VIDRO, SENDO BIDIRECIONAL</t>
    </r>
  </si>
  <si>
    <r>
      <rPr>
        <sz val="7"/>
        <rFont val="Calibri"/>
        <family val="2"/>
      </rPr>
      <t>19.011.0006-C</t>
    </r>
  </si>
  <si>
    <r>
      <rPr>
        <sz val="7"/>
        <rFont val="Calibri"/>
        <family val="2"/>
      </rPr>
      <t>GERADOR MONOFASICO,POTENCIA MAXIMA DE 2,5KVA(2500W),VOLTAGEM:110/220V,FREQUENCIA:60HZ,COM MOTOR A GASOLINA,COM TANQUE DEAPROXIMADAMENTE 13L E AUTONOMIA APROXIMADA DE 11H,EXCLUSIVEOPERADOR</t>
    </r>
  </si>
  <si>
    <r>
      <rPr>
        <sz val="7"/>
        <rFont val="Calibri"/>
        <family val="2"/>
      </rPr>
      <t>19.011.0006-E</t>
    </r>
  </si>
  <si>
    <r>
      <rPr>
        <b/>
        <sz val="8"/>
        <rFont val="Arial"/>
        <family val="2"/>
      </rPr>
      <t>3.10. 05.022.0020-A - CORTE MECANICO COM MAQUINA FRESADORA,EM CONCRETO ASFALTICO,EM AREAS SEM INTERFERENCIA,COM ESPESSURA DE ATE 5CM,INCLUSIVECOLETA DO MATERIAL FRESADO EM CAMINHAO BASCULANTE, EXCLUSIVETRANSPORTE PARA FORA DO CANTEIRO DE OBRA. (VIDE FAMILIA 04.005) O ITEM INCLUI MAO DE OBRA COM ADICIONAL NOTURNO (M2)</t>
    </r>
  </si>
  <si>
    <r>
      <rPr>
        <sz val="7"/>
        <rFont val="Calibri"/>
        <family val="2"/>
      </rPr>
      <t>MAO-DE-OBRA DE SERVENTE DA CONSTRUCAO CIVIL, INCLUSIVE ENCARGOS SOCIAIS DESONERADOS - Percentual=23,60%</t>
    </r>
  </si>
  <si>
    <r>
      <rPr>
        <sz val="7"/>
        <rFont val="Calibri"/>
        <family val="2"/>
      </rPr>
      <t>19.004.0014-E</t>
    </r>
  </si>
  <si>
    <r>
      <rPr>
        <sz val="7"/>
        <rFont val="Calibri"/>
        <family val="2"/>
      </rPr>
      <t>19.005.0006-C</t>
    </r>
  </si>
  <si>
    <r>
      <rPr>
        <sz val="7"/>
        <rFont val="Calibri"/>
        <family val="2"/>
      </rPr>
      <t xml:space="preserve">MAQUINA FRESADORA A FRIO,LARGURA DE FRESAGEM DE 1,00M,INCLUSIVE OPERADOR E AJUDANTE                                     </t>
    </r>
  </si>
  <si>
    <r>
      <rPr>
        <sz val="7"/>
        <rFont val="Calibri"/>
        <family val="2"/>
      </rPr>
      <t>19.005.0006-E</t>
    </r>
  </si>
  <si>
    <r>
      <rPr>
        <b/>
        <sz val="8"/>
        <rFont val="Arial"/>
        <family val="2"/>
      </rPr>
      <t>3.11. 05.105.0179-A - MAO-DE-OBRA DE TECNICO DE MEDICAO DE OBRAS,INCLUSIVE ENCARGOS SOCIAIS  (MES)</t>
    </r>
  </si>
  <si>
    <r>
      <rPr>
        <sz val="7"/>
        <rFont val="Calibri"/>
        <family val="2"/>
      </rPr>
      <t>20144</t>
    </r>
  </si>
  <si>
    <r>
      <rPr>
        <sz val="7"/>
        <rFont val="Calibri"/>
        <family val="2"/>
      </rPr>
      <t>MAO-DE-OBRA DE TECNICO DE MEDICAO DE OBRAS, INCLUSIVE ENCARGOS SOCIAIS DESONERADOS</t>
    </r>
  </si>
  <si>
    <r>
      <rPr>
        <b/>
        <sz val="8"/>
        <rFont val="Arial"/>
        <family val="2"/>
      </rPr>
      <t>3.12. 05.105.0185-A - MAO-DE-OBRA DE APROPRIADOR,INCLUSIVE ENCARGOS SOCIAIS  (MES)</t>
    </r>
  </si>
  <si>
    <r>
      <rPr>
        <sz val="7"/>
        <rFont val="Calibri"/>
        <family val="2"/>
      </rPr>
      <t>20014</t>
    </r>
  </si>
  <si>
    <r>
      <rPr>
        <sz val="7"/>
        <rFont val="Calibri"/>
        <family val="2"/>
      </rPr>
      <t>MAO-DE-OBRA DE APROPRIADOR, INCLUSIVE ENCARGOS SOCIAIS DESONERADOS</t>
    </r>
  </si>
  <si>
    <r>
      <rPr>
        <b/>
        <sz val="8"/>
        <rFont val="Arial"/>
        <family val="2"/>
      </rPr>
      <t>3.13. 06.077.0025-0 - GABIAO MANTA COM ESPESSURA DE 0,23M,MALHA DE ACO HEXAGONAL (6X8)CM,FIO COM DIAMETRO NOMINAL DO ARAME DE 2MM,GALVANIZADO EM LIGA ZN/AL REVESTIDO EM PVC OU OUTRO POLIMERO QUE CUMPRAAS FUNCOES DESENVOLVIDAS PELO PVC,TIPO 3 OU 4 (NBR 8964,NBR10514,EN 10223-3),INCLUSIVE MANTA GEOTEXTIL,EQUIPAMENTO E PEDRAS.FORNECIMENTO E COLOCACAO (M2)</t>
    </r>
  </si>
  <si>
    <r>
      <rPr>
        <sz val="7"/>
        <rFont val="Calibri"/>
        <family val="2"/>
      </rPr>
      <t>01998</t>
    </r>
  </si>
  <si>
    <r>
      <rPr>
        <sz val="7"/>
        <rFont val="Calibri"/>
        <family val="2"/>
      </rPr>
      <t>MAO-DE-OBRA DE ARMADOR DE CONCRETO ARMADO, INCLUSIVE ENCARGOS SOCIAIS - Percentual=3,00%</t>
    </r>
  </si>
  <si>
    <r>
      <rPr>
        <sz val="7"/>
        <rFont val="Calibri"/>
        <family val="2"/>
      </rPr>
      <t>06124</t>
    </r>
  </si>
  <si>
    <r>
      <rPr>
        <sz val="7"/>
        <rFont val="Calibri"/>
        <family val="2"/>
      </rPr>
      <t>GABIAO COLCHAO MALHA DE ACO HEXAG. 6X8CM, FIO 2M, GALV. ZN/AL, REV.PVC, CINZA ESP 0,4MM, COMP. 4M, LARG. 2M, ALT. 0,23M</t>
    </r>
  </si>
  <si>
    <r>
      <rPr>
        <sz val="7"/>
        <rFont val="Calibri"/>
        <family val="2"/>
      </rPr>
      <t>13663</t>
    </r>
  </si>
  <si>
    <r>
      <rPr>
        <sz val="7"/>
        <rFont val="Calibri"/>
        <family val="2"/>
      </rPr>
      <t>MANTA GEOTEXTIL NAO TECIDO POLIESTER LARG.2,30M, RESIST.TRACAO FAIXA LARGA RUPTURA DE 21KN/M E AO PUNCION. 700N</t>
    </r>
  </si>
  <si>
    <r>
      <rPr>
        <sz val="7"/>
        <rFont val="Calibri"/>
        <family val="2"/>
      </rPr>
      <t>19.005.0028-2</t>
    </r>
  </si>
  <si>
    <r>
      <rPr>
        <b/>
        <sz val="8"/>
        <rFont val="Arial"/>
        <family val="2"/>
      </rPr>
      <t>3.14. 08.001.0002-B - BASE DE BRITA GRADUADA,INCLUSIVE FORNECIMENTO DOS MATERIAIS,MEDIDA APOS A COMPACTACAO  (M3)</t>
    </r>
  </si>
  <si>
    <r>
      <rPr>
        <sz val="7"/>
        <rFont val="Calibri"/>
        <family val="2"/>
      </rPr>
      <t>14568</t>
    </r>
  </si>
  <si>
    <r>
      <rPr>
        <sz val="7"/>
        <rFont val="Calibri"/>
        <family val="2"/>
      </rPr>
      <t>BRITA GRADUADA</t>
    </r>
  </si>
  <si>
    <r>
      <rPr>
        <sz val="7"/>
        <rFont val="Calibri"/>
        <family val="2"/>
      </rPr>
      <t>19.006.0005-C</t>
    </r>
  </si>
  <si>
    <r>
      <rPr>
        <sz val="7"/>
        <rFont val="Calibri"/>
        <family val="2"/>
      </rPr>
      <t xml:space="preserve">ROLO VIBRATORIO LISO,DE 7T,AUTOPROPULSOR,LARGURA TOTAL DE 2,015M,INCLUSIVE OPERADOR                                     </t>
    </r>
  </si>
  <si>
    <r>
      <rPr>
        <sz val="7"/>
        <rFont val="Calibri"/>
        <family val="2"/>
      </rPr>
      <t>19.006.0005-E</t>
    </r>
  </si>
  <si>
    <r>
      <rPr>
        <sz val="7"/>
        <rFont val="Calibri"/>
        <family val="2"/>
      </rPr>
      <t>19.006.0010-C</t>
    </r>
  </si>
  <si>
    <r>
      <rPr>
        <sz val="7"/>
        <rFont val="Calibri"/>
        <family val="2"/>
      </rPr>
      <t>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t>
    </r>
  </si>
  <si>
    <r>
      <rPr>
        <sz val="7"/>
        <rFont val="Calibri"/>
        <family val="2"/>
      </rPr>
      <t>19.006.0018-C</t>
    </r>
  </si>
  <si>
    <r>
      <rPr>
        <sz val="7"/>
        <rFont val="Calibri"/>
        <family val="2"/>
      </rPr>
      <t>ESPALHADOR DE AGREGADOS,REBOCAVEL,CAPACIDADE RASA DE 1,30M3,LARGURA MAXIMA DE DISTRIBUICAO DE 3,66M,COMPRIMENTO DE 4,10M,LARGURA DE 1,30M,ALTURA DE 1,00M,4 RODAS COM PNEUMATICOS 6X9(10 LONAS),PESO DE 860KG,DIAMETRO DO ROLO DE 12,7CM(5"),EXCLUSIVE OPERADOR</t>
    </r>
  </si>
  <si>
    <r>
      <rPr>
        <b/>
        <sz val="8"/>
        <rFont val="Arial"/>
        <family val="2"/>
      </rPr>
      <t>3.15. 08.001.0004-A - BASE DE BRITA GRADUADA,COM ADICAO DE 3% DE CIMENTO,UTILIZANDO DISTRIBUIDORA DE AGREGADOS,MEDIDA APOS A COMPACTACAO,INCLUSIVE FORNECIMENTO DOS MATERIAS (M3)</t>
    </r>
  </si>
  <si>
    <r>
      <rPr>
        <sz val="7"/>
        <rFont val="Calibri"/>
        <family val="2"/>
      </rPr>
      <t>00149</t>
    </r>
  </si>
  <si>
    <r>
      <rPr>
        <sz val="7"/>
        <rFont val="Calibri"/>
        <family val="2"/>
      </rPr>
      <t>CIMENTO PORTLAND CP II 32, EM SACO DE 50KG</t>
    </r>
  </si>
  <si>
    <r>
      <rPr>
        <sz val="7"/>
        <rFont val="Calibri"/>
        <family val="2"/>
      </rPr>
      <t>08.001.0002-B</t>
    </r>
  </si>
  <si>
    <r>
      <rPr>
        <sz val="7"/>
        <rFont val="Calibri"/>
        <family val="2"/>
      </rPr>
      <t xml:space="preserve">BASE DE BRITA GRADUADA,INCLUSIVE FORNECIMENTO DOS MATERIAIS,MEDIDA APOS A COMPACTACAO                                   </t>
    </r>
  </si>
  <si>
    <r>
      <rPr>
        <b/>
        <sz val="8"/>
        <rFont val="Arial"/>
        <family val="2"/>
      </rPr>
      <t>3.16. 08.001.0008-A - BASE DE BRITA CORRIDA,INCLUSIVE FORNECIMENTO DOS MATERIAIS,MEDIDA APOS A COMPACTACAO  (M3)</t>
    </r>
  </si>
  <si>
    <r>
      <rPr>
        <sz val="7"/>
        <rFont val="Calibri"/>
        <family val="2"/>
      </rPr>
      <t>14566</t>
    </r>
  </si>
  <si>
    <r>
      <rPr>
        <sz val="7"/>
        <rFont val="Calibri"/>
        <family val="2"/>
      </rPr>
      <t>BRITA CORRIDA, PARA REGIAO METROPOLITANADO RIO DE JANEIRO</t>
    </r>
  </si>
  <si>
    <r>
      <rPr>
        <b/>
        <sz val="8"/>
        <rFont val="Arial"/>
        <family val="2"/>
      </rPr>
      <t>3.17. 08.009.0003-A - PAVIMENTACAO COM PARALELEPIPEDOS SOBRE COLCHAO DE PO-DE-PEDRA E REJUNTAMENTO COM ARGAMASSA DE CIMENTO E AREIA, NO TRACO 1:3,INCLUSIVE FORNECIMENTO DE TODOS OS MATERIAIS (M2)</t>
    </r>
  </si>
  <si>
    <r>
      <rPr>
        <sz val="7"/>
        <rFont val="Calibri"/>
        <family val="2"/>
      </rPr>
      <t>20042</t>
    </r>
  </si>
  <si>
    <r>
      <rPr>
        <sz val="7"/>
        <rFont val="Calibri"/>
        <family val="2"/>
      </rPr>
      <t>MAO-DE-OBRA DE CALCETEIRO, INCLUSIVE ENCARGOS SOCIAS DESONERADOS - Percentual=3,00%</t>
    </r>
  </si>
  <si>
    <r>
      <rPr>
        <sz val="7"/>
        <rFont val="Calibri"/>
        <family val="2"/>
      </rPr>
      <t>00446</t>
    </r>
  </si>
  <si>
    <r>
      <rPr>
        <sz val="7"/>
        <rFont val="Calibri"/>
        <family val="2"/>
      </rPr>
      <t>PARALELEPIPEDO 40 UN/M2</t>
    </r>
  </si>
  <si>
    <r>
      <rPr>
        <sz val="7"/>
        <rFont val="Calibri"/>
        <family val="2"/>
      </rPr>
      <t>14574</t>
    </r>
  </si>
  <si>
    <r>
      <rPr>
        <sz val="7"/>
        <rFont val="Calibri"/>
        <family val="2"/>
      </rPr>
      <t>PO DE PEDRA, PARA REGIAO METROPOLITANA DO RIO DE JANEIRO</t>
    </r>
  </si>
  <si>
    <r>
      <rPr>
        <sz val="7"/>
        <rFont val="Calibri"/>
        <family val="2"/>
      </rPr>
      <t>19.006.0002-C</t>
    </r>
  </si>
  <si>
    <r>
      <rPr>
        <sz val="7"/>
        <rFont val="Calibri"/>
        <family val="2"/>
      </rPr>
      <t xml:space="preserve">ROLO COMPACTADOR TANDEM,DE 6 A 9T,MOTOR DIESEL DE 55CV,INCLUSIVE OPERADOR                                               </t>
    </r>
  </si>
  <si>
    <r>
      <rPr>
        <sz val="7"/>
        <rFont val="Calibri"/>
        <family val="2"/>
      </rPr>
      <t>19.006.0002-E</t>
    </r>
  </si>
  <si>
    <r>
      <rPr>
        <sz val="7"/>
        <rFont val="Calibri"/>
        <family val="2"/>
      </rPr>
      <t xml:space="preserve">ROLO COMPACTADOR TANDEM,DE 6 A 9T,INCLUSIVE OPERADOR                                                                    </t>
    </r>
  </si>
  <si>
    <r>
      <rPr>
        <b/>
        <sz val="8"/>
        <rFont val="Arial"/>
        <family val="2"/>
      </rPr>
      <t>3.18. 08.015.0067-A - REVESTIMENTO DE CONCRETO BETUMINOSO USINADO A QUENTE,IMPORTADO DE USINA,EXECUTADO EM UMA CAMADA,DE ACORDO COM AS INSTRUCOES/ESPECIFICACOES DO CONTRATANTE,COMPREENDENDO PREPARO,ESPALHAMENTO E COMPACATACAO MECANICOS E OS MATERIAIS,EXCLUSIVE TRANSPORTE DA USINA PARA PISTA (T)</t>
    </r>
  </si>
  <si>
    <r>
      <rPr>
        <sz val="7"/>
        <rFont val="Calibri"/>
        <family val="2"/>
      </rPr>
      <t>20085</t>
    </r>
  </si>
  <si>
    <r>
      <rPr>
        <sz val="7"/>
        <rFont val="Calibri"/>
        <family val="2"/>
      </rPr>
      <t>MAO-DE-OBRA DE LABORATORISTA DE SOLOS A,INCLUSIVE ENCARGOS SOCIAIS DESONERADOS - Percentual=3,00%</t>
    </r>
  </si>
  <si>
    <r>
      <rPr>
        <sz val="7"/>
        <rFont val="Calibri"/>
        <family val="2"/>
      </rPr>
      <t>00007</t>
    </r>
  </si>
  <si>
    <r>
      <rPr>
        <sz val="7"/>
        <rFont val="Calibri"/>
        <family val="2"/>
      </rPr>
      <t>CIMENTO ASFALTICO DE PETROLEO, CAP 50/70, A GRANEL - Percentual=26,69%</t>
    </r>
  </si>
  <si>
    <r>
      <rPr>
        <sz val="7"/>
        <rFont val="Calibri"/>
        <family val="2"/>
      </rPr>
      <t>CIMENTO PORTLAND CP II 32, EM SACO DE 50KG - Percentual=26,69%</t>
    </r>
  </si>
  <si>
    <r>
      <rPr>
        <sz val="7"/>
        <rFont val="Calibri"/>
        <family val="2"/>
      </rPr>
      <t>PEDRA BRITADA 1 E 2 (MEDIA), PARA REGIAOMETROPOLITANA DO RIO DE JANEIRO - Percentual=26,69%</t>
    </r>
  </si>
  <si>
    <r>
      <rPr>
        <sz val="7"/>
        <rFont val="Calibri"/>
        <family val="2"/>
      </rPr>
      <t>PO DE PEDRA, PARA REGIAO METROPOLITANA DO RIO DE JANEIRO - Percentual=26,69%</t>
    </r>
  </si>
  <si>
    <r>
      <rPr>
        <sz val="7"/>
        <rFont val="Calibri"/>
        <family val="2"/>
      </rPr>
      <t>19.006.0011-C</t>
    </r>
  </si>
  <si>
    <r>
      <rPr>
        <sz val="7"/>
        <rFont val="Calibri"/>
        <family val="2"/>
      </rPr>
      <t>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 - Percentual=23,00%</t>
    </r>
  </si>
  <si>
    <r>
      <rPr>
        <sz val="7"/>
        <rFont val="Calibri"/>
        <family val="2"/>
      </rPr>
      <t>19.006.0011-E</t>
    </r>
  </si>
  <si>
    <r>
      <rPr>
        <sz val="7"/>
        <rFont val="Calibri"/>
        <family val="2"/>
      </rPr>
      <t>19.006.0019-C</t>
    </r>
  </si>
  <si>
    <r>
      <rPr>
        <sz val="7"/>
        <rFont val="Calibri"/>
        <family val="2"/>
      </rPr>
      <t>VIBRO ACABADORA DE ASFALTO,SOBRE ESTEIRA,COM EXTENSAO PARA PAVIMENTACAO,LARGURA DE 4,27M,COM MOTOR DIESEL DE APROXIMADAMENTE 69CV,INCLUSIVE OPERADOR E AUXILIAR</t>
    </r>
  </si>
  <si>
    <r>
      <rPr>
        <sz val="7"/>
        <rFont val="Calibri"/>
        <family val="2"/>
      </rPr>
      <t>19.006.0019-E</t>
    </r>
  </si>
  <si>
    <r>
      <rPr>
        <sz val="7"/>
        <rFont val="Calibri"/>
        <family val="2"/>
      </rPr>
      <t>19.006.0023-C</t>
    </r>
  </si>
  <si>
    <r>
      <rPr>
        <sz val="7"/>
        <rFont val="Calibri"/>
        <family val="2"/>
      </rPr>
      <t xml:space="preserve">VASSOURA MECANICA,REBOCAVEL,LARGURA DE TRABALHO DE 2,44MM,EXCLUSIVE OPERADOR                                            </t>
    </r>
  </si>
  <si>
    <r>
      <rPr>
        <sz val="7"/>
        <rFont val="Calibri"/>
        <family val="2"/>
      </rPr>
      <t>19.006.0023-E</t>
    </r>
  </si>
  <si>
    <r>
      <rPr>
        <sz val="7"/>
        <rFont val="Calibri"/>
        <family val="2"/>
      </rPr>
      <t xml:space="preserve">VASSOURA MECANICA,REBOCAVEL,LARGURA DE TRABALHO DE 2,44M,EXCLUSIVE OPERADOR                                             </t>
    </r>
  </si>
  <si>
    <r>
      <rPr>
        <b/>
        <sz val="8"/>
        <rFont val="Arial"/>
        <family val="2"/>
      </rPr>
      <t>3.19. 08.015.0098-A - REVESTIMENTO DE CONCRETO BETUMINOSO USINADO EM TEMPERATURA ABAIXO DE 140�C E COMPACTACAO ABAIXO DE 90�C(TEMPERATURA MORNA),ESPESSURA DE 4CM,UTILIZANDO AMIDA SINTETICA NA PROPORCAO3KG POR T DE CAP,MISTURA "IN SITU" EM USINA,INCLUSIVE FORNECIMENTO DOS MATERIAIS (T)</t>
    </r>
  </si>
  <si>
    <r>
      <rPr>
        <sz val="7"/>
        <rFont val="Calibri"/>
        <family val="2"/>
      </rPr>
      <t>CIMENTO ASFALTICO DE PETROLEO, CAP 50/70, A GRANEL - Percentual=1,50%</t>
    </r>
  </si>
  <si>
    <r>
      <rPr>
        <sz val="7"/>
        <rFont val="Calibri"/>
        <family val="2"/>
      </rPr>
      <t>PEDRA BRITADA 1 E 2 (MEDIA), PARA REGIAOMETROPOLITANA DO RIO DE JANEIRO</t>
    </r>
  </si>
  <si>
    <r>
      <rPr>
        <sz val="7"/>
        <rFont val="Calibri"/>
        <family val="2"/>
      </rPr>
      <t>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t>
    </r>
  </si>
  <si>
    <r>
      <rPr>
        <b/>
        <sz val="8"/>
        <rFont val="Arial"/>
        <family val="2"/>
      </rPr>
      <t>3.20. 08.020.0008-A - 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 (M2)</t>
    </r>
  </si>
  <si>
    <r>
      <rPr>
        <sz val="7"/>
        <rFont val="Calibri"/>
        <family val="2"/>
      </rPr>
      <t>04248</t>
    </r>
  </si>
  <si>
    <r>
      <rPr>
        <sz val="7"/>
        <rFont val="Calibri"/>
        <family val="2"/>
      </rPr>
      <t>LAJOTA PRE-FABRICADA DE CONCRETO P/PAVIM.C/06CM DE ESPES.RESIST.MIN.35 MPA, CORNATURAL CINZA</t>
    </r>
  </si>
  <si>
    <r>
      <rPr>
        <b/>
        <sz val="8"/>
        <rFont val="Arial"/>
        <family val="2"/>
      </rPr>
      <t>3.21. 08.020.0010-A - 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 (M2)</t>
    </r>
  </si>
  <si>
    <r>
      <rPr>
        <sz val="7"/>
        <rFont val="Calibri"/>
        <family val="2"/>
      </rPr>
      <t>04249</t>
    </r>
  </si>
  <si>
    <r>
      <rPr>
        <sz val="7"/>
        <rFont val="Calibri"/>
        <family val="2"/>
      </rPr>
      <t>LAJOTA PRE-FABRICADA DE CONCRETO P/PAVIMENTACAO, C/08CM DE ESPES.RESIST.MIN.35 MPA, COR NATURAL CINZA</t>
    </r>
  </si>
  <si>
    <r>
      <rPr>
        <b/>
        <sz val="8"/>
        <rFont val="Arial"/>
        <family val="2"/>
      </rPr>
      <t>3.22. 08.020.0010-A - 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 (M2)</t>
    </r>
  </si>
  <si>
    <r>
      <rPr>
        <b/>
        <sz val="8"/>
        <rFont val="Arial"/>
        <family val="2"/>
      </rPr>
      <t>3.23. 08.020.0012-A - PAVIMENTACAO LAJOTAS CONCRETO,ALTAMENTE VIBRADO,INTERTRAVADO,C/ARTICULACAO VERTICAL,PRE-FABRICADOS,COR NATURAL,ESP.10CM,RESISTENCIA A COMPRESSAO 35MPA,ASSENTES SOBRE COLCHAO PO-DE-PEDRA,AREIA OU MATERIAL EQUIVALENTE,C/JUNTAS TOMADAS C/ARGAMASSA CIMENTO E AREIA,TRACO 1:4 E/OU C/PEDRISCO E ASFALTO,EXCL.PREPARO TERRENO,C/FORN.DE TODOS OS MAT.,BEM COMO A COLOC. (M2)</t>
    </r>
  </si>
  <si>
    <r>
      <rPr>
        <sz val="7"/>
        <rFont val="Calibri"/>
        <family val="2"/>
      </rPr>
      <t>04250</t>
    </r>
  </si>
  <si>
    <r>
      <rPr>
        <sz val="7"/>
        <rFont val="Calibri"/>
        <family val="2"/>
      </rPr>
      <t>LAJOTA PRE-FABRICADA DE CONCRETO P/PAVIM. COM 10CM DE ESPES.RESIST. MIN.35 MPA,NA COR NATURAL CINZA</t>
    </r>
  </si>
  <si>
    <r>
      <rPr>
        <b/>
        <sz val="8"/>
        <rFont val="Arial"/>
        <family val="2"/>
      </rPr>
      <t>3.24. 08.020.0020-A - PAVIMENTACAO LAJOTAS CONCRETO,ALTAMENTE VIBRADO,INTERTRAVADO,C/ARTICULACAO VERTICAL,PRE-FABRICADOS,COLORIDO,ESP.6CM,RESISTENCIA A COMPRESSAO 35MPA,ASSENTES SOBRE COLCHAO PO-DE-PEDRA,AREIA OU MATERIAL EQUIVALENTE,C/JUNTAS TOMADAS C/ARGAMASSACIMENTO E AREIA,TRACO 1:4 E/OU PEDRISCO E ASFALTO,EXCL.PREPARO DO TERRENO,C/FORN.DE TODOS OS MAT.,BEM COMO A COLOCACAO (M2)</t>
    </r>
  </si>
  <si>
    <r>
      <rPr>
        <sz val="7"/>
        <rFont val="Calibri"/>
        <family val="2"/>
      </rPr>
      <t>07997</t>
    </r>
  </si>
  <si>
    <r>
      <rPr>
        <sz val="7"/>
        <rFont val="Calibri"/>
        <family val="2"/>
      </rPr>
      <t>LAJOTA PRE-FABRICADA P/PAVIMENTACAO, C/06CM DE ESPES., RESIST. MINIMA DE 35 MPA,COLORIDA</t>
    </r>
  </si>
  <si>
    <r>
      <rPr>
        <b/>
        <sz val="8"/>
        <rFont val="Arial"/>
        <family val="2"/>
      </rPr>
      <t>3.25. 08.020.0022-A - PAVIMENTACAO LAJOTAS CONCRETO,ALTAMENTE VIBRADO,INTERTRAVADO,C/ARTICULACAO VERTICAL,PRE-FABRICADOS,COLORIDO,ESP.8CM,RESISTENCIA A COMPRESSAO 35MPA,ASSENTES SOBRE COLCHAO PO-DE-PEDRA,AREIA OU MATERIAL EQUIVALENTE,C/JUNTAS TOMADAS C/ARGAMASSACIMENTO E AREIA,TRACO 1:4 E/OU PEDRISCO E ASFALTO,EXCL.PREPARO TERRENO,C/FORN.DE TODOS OS MAT.,BEM COMO A COLOCACAO (M2)</t>
    </r>
  </si>
  <si>
    <r>
      <rPr>
        <sz val="7"/>
        <rFont val="Calibri"/>
        <family val="2"/>
      </rPr>
      <t>07998</t>
    </r>
  </si>
  <si>
    <r>
      <rPr>
        <sz val="7"/>
        <rFont val="Calibri"/>
        <family val="2"/>
      </rPr>
      <t>LAJOTA PRE-FABRICADA DE CONCRETO P/PAVIMENTACAO, C/08CM DE ESPES., RESIST. MINIMA DE 35 MPA, COLORIDA</t>
    </r>
  </si>
  <si>
    <r>
      <rPr>
        <b/>
        <sz val="8"/>
        <rFont val="Arial"/>
        <family val="2"/>
      </rPr>
      <t>3.26. 08.020.0024-A - PAVIMENTACAO LAJOTAS CONCRETO,ALTAMENTE VIBRADO,INTERTRAVADO,C/ARTICULACAO VERTICAL,PRE-FABRICADOS,COLORIDO,ESP.10CM,RESISTENCIA A COMPRESSAO 35MPA,ASSENTES SOBRE COLCHAO PO-DE-PEDRA,AREIA OU MATERIAL EQUIVALENTE,C/JUNTAS TOMADAS C/ARGAMASSA CIMENTO E AREIA,TRACO 1:4 E/OU PEDRISCO E ASFALTO,EXCL.PREPARO TERRENO,C/FORN.DE TODOS OS MAT.,BEM COMO A COLOCACAO (M2)</t>
    </r>
  </si>
  <si>
    <r>
      <rPr>
        <sz val="7"/>
        <rFont val="Calibri"/>
        <family val="2"/>
      </rPr>
      <t>07999</t>
    </r>
  </si>
  <si>
    <r>
      <rPr>
        <sz val="7"/>
        <rFont val="Calibri"/>
        <family val="2"/>
      </rPr>
      <t>LAJOTA PRE-FABRICADA DE CONCRETO P/PAVIMENTACAO, C/10CM DE ESPES., RESIST.MINIMADE 35 MPA, COLORIDA</t>
    </r>
  </si>
  <si>
    <r>
      <rPr>
        <b/>
        <sz val="8"/>
        <rFont val="Arial"/>
        <family val="2"/>
      </rPr>
      <t>3.27. 08.021.0001-A - REGULARIZACAO DE SUBLEITO,DE ACORDO COM AS "INSTRUCOES PARA EXECUCAO",DO DER-RJ.O CUSTO INDENIZA AS OPERACOES DE EXECUCAO E TRANSPORTE DE AGUA E SE APLICA A AREA EFETIVAMENTE REGULARIZADA,EXCLUSIVE TRANSPORTE E ESCAVACAO DE CORRETIVOS (M2)</t>
    </r>
  </si>
  <si>
    <r>
      <rPr>
        <b/>
        <sz val="8"/>
        <rFont val="Arial"/>
        <family val="2"/>
      </rPr>
      <t>3.28. 08.026.0001-A - IMPRIMACAO DE BASE DE PAVIMENTACAO,DE ACORDO COM AS "INSTRUCOES PARA EXECUCAO",DO DER-RJ  (M2)</t>
    </r>
  </si>
  <si>
    <r>
      <rPr>
        <sz val="7"/>
        <rFont val="Calibri"/>
        <family val="2"/>
      </rPr>
      <t>00038</t>
    </r>
  </si>
  <si>
    <r>
      <rPr>
        <sz val="7"/>
        <rFont val="Calibri"/>
        <family val="2"/>
      </rPr>
      <t>ASFALTO DILUIDO, CM-30, A GRANEL</t>
    </r>
  </si>
  <si>
    <r>
      <rPr>
        <sz val="7"/>
        <rFont val="Calibri"/>
        <family val="2"/>
      </rPr>
      <t>19.006.0013-C</t>
    </r>
  </si>
  <si>
    <r>
      <rPr>
        <sz val="7"/>
        <rFont val="Calibri"/>
        <family val="2"/>
      </rPr>
      <t>SISTEMA DE AQUECIMENTO COM UM TANQUE FIXO DE 30000 LITROS PARA ASFALTO E UM TANQUE DE 20000 LITROS PARA COMBUSTIVEL,COM SISTEMA DE CIRCULACAO DE ASFALTO,INCLUSIVE OPERADOR</t>
    </r>
  </si>
  <si>
    <r>
      <rPr>
        <sz val="7"/>
        <rFont val="Calibri"/>
        <family val="2"/>
      </rPr>
      <t>19.006.0016-C</t>
    </r>
  </si>
  <si>
    <r>
      <rPr>
        <sz val="7"/>
        <rFont val="Calibri"/>
        <family val="2"/>
      </rPr>
      <t>DISTRIBUIDOR DE BETUME(ASFALTO) SOB PRESSAO,MOTOR A GASOLINA,MONTADO SOBRE CAMINHAO,CAPACIDADE EFETIVA DO TANQUE DE 5000L,INCLUSIVE ESTE COM MOTORISTA</t>
    </r>
  </si>
  <si>
    <r>
      <rPr>
        <b/>
        <sz val="8"/>
        <rFont val="Arial"/>
        <family val="2"/>
      </rPr>
      <t>3.29. 08.027.0036-A - MEIO-FIO CURVO DE CONCRETO SIMPLES FCK=15MPA,MOLDADO NO LOCAL,TIPO DER-RJ,MEDINDO 0,15M NA BASE E COM ALTURA DE 0,45M,REJUNTAMENTO COM ARGAMASSA DE CIMENTO E AREIA,NO TRACO 1:3,5,COM FORNECIMENTO DE TODOS OS MATERIAIS,ESCAVACAO E REATERRO (M)</t>
    </r>
  </si>
  <si>
    <r>
      <rPr>
        <sz val="7"/>
        <rFont val="Calibri"/>
        <family val="2"/>
      </rPr>
      <t>MAO-DE-OBRA DE CALCETEIRO, INCLUSIVE ENCARGOS SOCIAS DESONERADOS - Percentual=13,30%</t>
    </r>
  </si>
  <si>
    <r>
      <rPr>
        <sz val="7"/>
        <rFont val="Calibri"/>
        <family val="2"/>
      </rPr>
      <t>MAO-DE-OBRA DE SERVENTE DA CONSTRUCAO CIVIL, INCLUSIVE ENCARGOS SOCIAIS DESONERADOS - Percentual=13,30%</t>
    </r>
  </si>
  <si>
    <r>
      <rPr>
        <sz val="7"/>
        <rFont val="Calibri"/>
        <family val="2"/>
      </rPr>
      <t>ARGAMASSA DE CIMENTO E AREIA,NO TRACO 1:4,PREPARO MECANICO                                                               - Percentual=10,00%</t>
    </r>
  </si>
  <si>
    <r>
      <rPr>
        <sz val="7"/>
        <rFont val="Calibri"/>
        <family val="2"/>
      </rPr>
      <t>CONCRETO DOSADO RACIONALMENTE PARA UMA RESISTENCIA CARACTERISTICA A COMPRESSAO DE 15MPA,COMPREENDENDO APENAS O FORNECIMENTO DOS MATERIAIS,INCLUSIVE 5% DE PERDAS - Percentual=10,00%</t>
    </r>
  </si>
  <si>
    <r>
      <rPr>
        <sz val="7"/>
        <rFont val="Calibri"/>
        <family val="2"/>
      </rPr>
      <t>PREPARO DE CONCRETO,COMPREENDENDO MISTURA E AMASSAMENTO EM UMA BETONEIRA DE 320L,ADMITINDO-SE UMA PRODUCAO APROXIMADA DE2,00M3/H,EXCLUINDO O FORNECIMENTO DOS MATERIAIS - Percentual=10,00%</t>
    </r>
  </si>
  <si>
    <r>
      <rPr>
        <sz val="7"/>
        <rFont val="Calibri"/>
        <family val="2"/>
      </rPr>
      <t>11.002.0035-B</t>
    </r>
  </si>
  <si>
    <r>
      <rPr>
        <sz val="7"/>
        <rFont val="Calibri"/>
        <family val="2"/>
      </rPr>
      <t>LANCAMENTO DE CONCRETO EM PECAS SEM ARMADURA,INCLUSIVE O TRANSPORTE HORIZONTAL ATE 20,00M EM CARRINHOS,COLOCACAO,ADENSAMENTO E ACABAMENTO,CONSIDERANDO UMA PRODUCAO APROXIMADA DE 2,00M3/H - Percentual=10,00%</t>
    </r>
  </si>
  <si>
    <r>
      <rPr>
        <sz val="7"/>
        <rFont val="Calibri"/>
        <family val="2"/>
      </rPr>
      <t>FORMAS DE MADEIRA DE 3� PARA MOLDAGEM DE PECAS DE CONCRETO ARMADO COM PARAMENTOS PLANOS,EM LAJES,VIGAS,PAREDES,ETC,SERVINDO A MADEIRA 2 VEZES,INCLUSIVE DESMOLDAGEM,EXCLUSIVE ESCORAMENTO - Percentual=10,00%</t>
    </r>
  </si>
  <si>
    <r>
      <rPr>
        <b/>
        <sz val="8"/>
        <rFont val="Arial"/>
        <family val="2"/>
      </rPr>
      <t>3.30. 08.027.0037-A - MEIO-FIO RETO DE CONCRETO SIMPLES FCK=15MPA,PRE-MOLDADO,TIPO DER-RJ,MEDINDO 0,15M NA BASE E COM ALTURA DE 0,45M,REJUNTAMENTO COM ARGAMASSA DE CIMENTO E AREIA,NO TRACO 1:3,5,COM FORNECIMENTO DE TODOS OS MATERIAIS,ESCAVACAO E REATERRO (M)</t>
    </r>
  </si>
  <si>
    <r>
      <rPr>
        <sz val="7"/>
        <rFont val="Calibri"/>
        <family val="2"/>
      </rPr>
      <t>11.002.0012-B</t>
    </r>
  </si>
  <si>
    <r>
      <rPr>
        <sz val="7"/>
        <rFont val="Calibri"/>
        <family val="2"/>
      </rPr>
      <t>PREPARO DE CONCRETO,COMPREENDENDO MISTURA E AMASSAMENTO EM UMA BETONEIRA DE 600L,ADMITINDO-SE UMA PRODUCAO APROXIMADA DE3,50M3/H,EXCLUINDO O FORNECIMENTO DOS MATERIAIS</t>
    </r>
  </si>
  <si>
    <r>
      <rPr>
        <sz val="7"/>
        <rFont val="Calibri"/>
        <family val="2"/>
      </rPr>
      <t>11.002.0034-B</t>
    </r>
  </si>
  <si>
    <r>
      <rPr>
        <sz val="7"/>
        <rFont val="Calibri"/>
        <family val="2"/>
      </rPr>
      <t>LANCAMENTO DE CONCRETO EM PECAS SEM ARMADURA,INCLUSIVE O TRANSPORTE HORIZONTAL ATE 20,00M EM CARRINHOS,COLOCACAO,ADENSAMENTO E ACABAMENTO,CONSIDERANDO UMA PRODUCAO APROXIMADA DE 3,50M3/H</t>
    </r>
  </si>
  <si>
    <r>
      <rPr>
        <sz val="7"/>
        <rFont val="Calibri"/>
        <family val="2"/>
      </rPr>
      <t>11.004.0001-B</t>
    </r>
  </si>
  <si>
    <r>
      <rPr>
        <sz val="7"/>
        <rFont val="Calibri"/>
        <family val="2"/>
      </rPr>
      <t>FORMAS ESPECIAIS DE MADEIRA PARA PECAS DE CONCRETO PRE-MOLDADO,SERVINDO 20 VEZES,TABUAS DE MADEIRA DE 3�,COM 4CM DE ESPESSURA,MOLDAGEM E DESMOLDAGEM</t>
    </r>
  </si>
  <si>
    <r>
      <rPr>
        <b/>
        <sz val="8"/>
        <rFont val="Arial"/>
        <family val="2"/>
      </rPr>
      <t>3.31. 08.027.0051-A - SARJETA E MEIO-FIO CONJUGADO RETO,DE CONCRETO SIMPLES FCK=15MPA,PRE-MOLDADO,TIPO DER-RJ,MEDINDO 0,65M DE BASE E COM ALTURA DE 0,30M,REJUNTAMENTO DE ARGAMASSA DE CIMENTO E AREIA,NOTRACO 1:3,5,COM FORNECIMENTO DE TODOS OS MATERIAIS (M)</t>
    </r>
  </si>
  <si>
    <r>
      <rPr>
        <b/>
        <sz val="8"/>
        <rFont val="Arial"/>
        <family val="2"/>
      </rPr>
      <t>3.32. 08.027.0057-A - SARJETA E MEIO-FIO CONJUGADO CURVO,DE CONCRETO SIMPLES FCK= 35MPA,MOLDADO NO LOCAL,TIPO DER-RJ,MEDINDO 0,65M DE BASE E COM ALTURA DE 0,30M,REJUNTAMENTO DE ARGAMASSA DE CIMENTO E AREIA,NO TRACO 1:3,5,COM FORNECIMENTO DE TODOS OS MATERIAIS (M)</t>
    </r>
  </si>
  <si>
    <r>
      <rPr>
        <sz val="7"/>
        <rFont val="Calibri"/>
        <family val="2"/>
      </rPr>
      <t>AREIA LAVADA, GROSSA, PARA REGIAO METROPOLITANA DO RIO DE JANEIRO - Percentual=10,00%</t>
    </r>
  </si>
  <si>
    <r>
      <rPr>
        <sz val="7"/>
        <rFont val="Calibri"/>
        <family val="2"/>
      </rPr>
      <t>CIMENTO PORTLAND CP II 32, EM SACO DE 50KG - Percentual=10,00%</t>
    </r>
  </si>
  <si>
    <r>
      <rPr>
        <sz val="7"/>
        <rFont val="Calibri"/>
        <family val="2"/>
      </rPr>
      <t>PEDRA BRITADA 1 E 2 (MEDIA), PARA REGIAOMETROPOLITANA DO RIO DE JANEIRO - Percentual=10,00%</t>
    </r>
  </si>
  <si>
    <r>
      <rPr>
        <b/>
        <sz val="8"/>
        <rFont val="Arial"/>
        <family val="2"/>
      </rPr>
      <t>3.33. 08.035.0001-A - CAMADA DE BLOQUEIO(COLCHAO)DE PO-DE-PEDRA,ESPALHADO E COMPRIMIDO MECANICAMENTE,MEDIDA APOS COMPACTACAO  (M3)</t>
    </r>
  </si>
  <si>
    <r>
      <rPr>
        <sz val="7"/>
        <rFont val="Calibri"/>
        <family val="2"/>
      </rPr>
      <t>19.005.0012-E</t>
    </r>
  </si>
  <si>
    <r>
      <rPr>
        <sz val="7"/>
        <rFont val="Calibri"/>
        <family val="2"/>
      </rPr>
      <t>19.006.0004-C</t>
    </r>
  </si>
  <si>
    <r>
      <rPr>
        <sz val="7"/>
        <rFont val="Calibri"/>
        <family val="2"/>
      </rPr>
      <t>ROLO ESTATICO DE 3 RODAS,PARA COMPACTACAO DE ASFALTO COM ESPESSURA DE 25 A 50MM,LARGURA DE COMPACTACAO 2,1M,VELOCIDADE DO ROLO 6KM/H,DENSIDADE 2375KG/M3,CLASSE DE PESO 13T,INCLUSIVE OPERADOR</t>
    </r>
  </si>
  <si>
    <r>
      <rPr>
        <b/>
        <sz val="8"/>
        <rFont val="Arial"/>
        <family val="2"/>
      </rPr>
      <t>3.34. 08.040.0005-A - MEIO-FIO E SARJETA CONJUGADOS,DE CONCRETO USINADO 15MPA,MOLDADO "IN LOCO",ATRAVES DE MAQUINA ESPECIAL,MEDINDO EM TORNO DE 0,47M DE BASE E 0,30M DE ALTURA,ACABAMENTO COM ARGAMASSA DE CIMENTO E PO-DE-PEDRA,NO TRACO 1:3,COM FORNECIMENTO DOS MATERIAIS,EXCLUSIVE PREPARO DE BASE E TOPOGRAFIA (M)</t>
    </r>
  </si>
  <si>
    <r>
      <rPr>
        <sz val="7"/>
        <rFont val="Calibri"/>
        <family val="2"/>
      </rPr>
      <t>02245</t>
    </r>
  </si>
  <si>
    <r>
      <rPr>
        <sz val="7"/>
        <rFont val="Calibri"/>
        <family val="2"/>
      </rPr>
      <t>CONCRETO IMPORTADO DE USINA, UTILIZANDOBRITA 1, DE 15MPA</t>
    </r>
  </si>
  <si>
    <r>
      <rPr>
        <sz val="7"/>
        <rFont val="Calibri"/>
        <family val="2"/>
      </rPr>
      <t>19.006.0045-C</t>
    </r>
  </si>
  <si>
    <r>
      <rPr>
        <sz val="7"/>
        <rFont val="Calibri"/>
        <family val="2"/>
      </rPr>
      <t xml:space="preserve">EXTRUSORA DE GUIAS E SARJETAS SEM FORMAS,EXCLUSIVE OPERADOR                                                             </t>
    </r>
  </si>
  <si>
    <r>
      <rPr>
        <sz val="7"/>
        <rFont val="Calibri"/>
        <family val="2"/>
      </rPr>
      <t>19.006.0045-E</t>
    </r>
  </si>
  <si>
    <r>
      <rPr>
        <b/>
        <sz val="8"/>
        <rFont val="Arial"/>
        <family val="2"/>
      </rPr>
      <t>3.35. 11.001.0019-A - CONCRETO COLORIDO,UTILIZANDO OXIDO DE FERRO VERMELHO SINTETICO,DOSADO PARA UMA RESISTENCIA CARACTERISTICA A COMPRESSAO(FCK)MINIMO DE 15MPA,COMPREENDENDO APENAS O FORNECIMENTO DOS MATERIAIS,INCLUSIVE 5% DE PERDAS (M3)</t>
    </r>
  </si>
  <si>
    <r>
      <rPr>
        <sz val="7"/>
        <rFont val="Calibri"/>
        <family val="2"/>
      </rPr>
      <t>CIMENTO PORTLAND CP II 32, EM SACO DE 50KG - Percentual=5,00%</t>
    </r>
  </si>
  <si>
    <r>
      <rPr>
        <sz val="7"/>
        <rFont val="Calibri"/>
        <family val="2"/>
      </rPr>
      <t>05350</t>
    </r>
  </si>
  <si>
    <r>
      <rPr>
        <sz val="7"/>
        <rFont val="Calibri"/>
        <family val="2"/>
      </rPr>
      <t>PIGMENTO EM PO A BASE DE OXIDO DE FERRO - Percentual=5,00%</t>
    </r>
  </si>
  <si>
    <r>
      <rPr>
        <b/>
        <sz val="8"/>
        <rFont val="Arial"/>
        <family val="2"/>
      </rPr>
      <t>3.36. 11.019.0005-A - TERRA ARMADA PARA ARRIMO MACICO TIPO GREIDE,PARA RAMPAS DE ACESSO E VIADUTOS OU PONTES COM SOBRECARGA RODOVIARIA,SENDO ALTURA DA SOLEIRA AO GREIDE DA PISTA DE 0 ATE 6,00M.O CUSTO INCLUI A EXECUCAO DE TODOS OS SERVICOS E O FORNECIMENTO DE TODOS OS ELEMENTOS CONSTRUTIVOS ESPECIAIS E PECAS GALVANIZADAS,EXCLUSIVE A EXECUCAO DO ATERRO (M2)</t>
    </r>
  </si>
  <si>
    <r>
      <rPr>
        <sz val="7"/>
        <rFont val="Calibri"/>
        <family val="2"/>
      </rPr>
      <t>19.004.0010-C</t>
    </r>
  </si>
  <si>
    <r>
      <rPr>
        <sz val="7"/>
        <rFont val="Calibri"/>
        <family val="2"/>
      </rPr>
      <t xml:space="preserve">CAMINHAO BASCULANTE,NO TOCO,CAPACIDADE DE 4,00M3,INCLUSIVE MOTORISTA                                                    </t>
    </r>
  </si>
  <si>
    <r>
      <rPr>
        <sz val="7"/>
        <rFont val="Calibri"/>
        <family val="2"/>
      </rPr>
      <t>19.004.0010-E</t>
    </r>
  </si>
  <si>
    <r>
      <rPr>
        <sz val="7"/>
        <rFont val="Calibri"/>
        <family val="2"/>
      </rPr>
      <t>19.004.0087-C</t>
    </r>
  </si>
  <si>
    <r>
      <rPr>
        <sz val="7"/>
        <rFont val="Calibri"/>
        <family val="2"/>
      </rPr>
      <t>GUINDAUTO COM CAPACIDADE MAXIMA DE CARGA EM TORNO DE 15,5T A APROXIMADAMENTE 2,00M E ALCANCE MAXIMO VERTICAL(DO SOLO)A APROXIMADAMENTE 16,50M,ANGULO DE GIRO DE 180�,MONTADO SOBRE CHASSIS DE CAMINHAO,EXCLUSIVE ESTE.SAO CONSIDERADOS DOIS AJUDANTES,EXCLUSIVE OPERADOR QUE E CONSIDERADO O MOTORISTA DO CAMINHAO</t>
    </r>
  </si>
  <si>
    <r>
      <rPr>
        <sz val="7"/>
        <rFont val="Calibri"/>
        <family val="2"/>
      </rPr>
      <t>19.004.0087-E</t>
    </r>
  </si>
  <si>
    <r>
      <rPr>
        <sz val="7"/>
        <rFont val="Calibri"/>
        <family val="2"/>
      </rPr>
      <t>54.001.0178-B</t>
    </r>
  </si>
  <si>
    <r>
      <rPr>
        <sz val="7"/>
        <rFont val="Calibri"/>
        <family val="2"/>
      </rPr>
      <t xml:space="preserve">PINUS EM PECAS DE 2,50X22,50CM, (1"X9")                                                                                 </t>
    </r>
  </si>
  <si>
    <r>
      <rPr>
        <sz val="7"/>
        <rFont val="Calibri"/>
        <family val="2"/>
      </rPr>
      <t>58.002.0437-B</t>
    </r>
  </si>
  <si>
    <r>
      <rPr>
        <sz val="7"/>
        <rFont val="Calibri"/>
        <family val="2"/>
      </rPr>
      <t xml:space="preserve">FABRICACAO DE ESCAMA DE CONCRETO ARMADO PARA SOLO REFORCADO COM FITA METALICA - 2 A 5 CHUMBADORES                       </t>
    </r>
  </si>
  <si>
    <r>
      <rPr>
        <sz val="7"/>
        <rFont val="Calibri"/>
        <family val="2"/>
      </rPr>
      <t>58.002.0438-B</t>
    </r>
  </si>
  <si>
    <r>
      <rPr>
        <sz val="7"/>
        <rFont val="Calibri"/>
        <family val="2"/>
      </rPr>
      <t xml:space="preserve">MONTAGEM DE ESCAMAS DE CONCRETO                                                                                         </t>
    </r>
  </si>
  <si>
    <r>
      <rPr>
        <b/>
        <sz val="8"/>
        <rFont val="Arial"/>
        <family val="2"/>
      </rPr>
      <t>3.37. 11.046.0060-A - CONCRETO COLORIDO,COM OXIDO DE FERRO VERMELHO SINTETICO,IMPORTADO DE USINA,DOSADO RACIONALMENTE PARA UMA RESISTENCIA CARACTERISTICA A COMPRESSAO DE 15MPA (M3)</t>
    </r>
  </si>
  <si>
    <r>
      <rPr>
        <sz val="7"/>
        <rFont val="Calibri"/>
        <family val="2"/>
      </rPr>
      <t>PIGMENTO EM PO A BASE DE OXIDO DE FERRO</t>
    </r>
  </si>
  <si>
    <r>
      <rPr>
        <b/>
        <sz val="8"/>
        <rFont val="Arial"/>
        <family val="2"/>
      </rPr>
      <t>3.38. 13.302.0010-A - CAMADA DE BRITA 1,COM ESPESSURA ESTIMADA DE 3CM,ESPALHAMENTO MANUAL  (M2)</t>
    </r>
  </si>
  <si>
    <r>
      <rPr>
        <b/>
        <sz val="8"/>
        <rFont val="Arial"/>
        <family val="2"/>
      </rPr>
      <t>3.39. 13.371.0010-0 - PATIO DE CONCRETO IMPORTADO DE USINA,NA ESPESSURA DE 8CM, NO TRACO 1:3:3 EM VOLUME, FORMANDO QUADROS DE 1,00X1,00M, COM SARRAFOS DE MADEIRA INCORPORADOS ,EXCLUSIVE PREPARO DO TERRENO (M2)</t>
    </r>
  </si>
  <si>
    <r>
      <rPr>
        <sz val="7"/>
        <rFont val="Calibri"/>
        <family val="2"/>
      </rPr>
      <t>01990</t>
    </r>
  </si>
  <si>
    <r>
      <rPr>
        <sz val="7"/>
        <rFont val="Calibri"/>
        <family val="2"/>
      </rPr>
      <t>MAO-DE-OBRA DE CARPINTEIRO DE FORMA DE CONCRETO, INCLUSIVE ENCARGOS SOCIAIS - Percentual=3,00%</t>
    </r>
  </si>
  <si>
    <r>
      <rPr>
        <sz val="7"/>
        <rFont val="Calibri"/>
        <family val="2"/>
      </rPr>
      <t>07326</t>
    </r>
  </si>
  <si>
    <r>
      <rPr>
        <sz val="7"/>
        <rFont val="Calibri"/>
        <family val="2"/>
      </rPr>
      <t>CONCRETO IMPORTADO DE USINA, UTILIZANDOBRITA 1, DE 10MPA</t>
    </r>
  </si>
  <si>
    <r>
      <rPr>
        <sz val="7"/>
        <rFont val="Calibri"/>
        <family val="2"/>
      </rPr>
      <t>11.002.0035-1</t>
    </r>
  </si>
  <si>
    <r>
      <rPr>
        <sz val="7"/>
        <rFont val="Calibri"/>
        <family val="2"/>
      </rPr>
      <t>LANCAMENTO DE CONCRETO EM PECAS SEM ARMADURA,INCLUSIVE O TRANSPORTE HORIZONTAL ATE 20,00M EM CARRINHOS,COLOCACAO,ADENSAMENTO E ACABAMENTO,CONSIDERANDO UMA PRODUCAO APROXIMADA DE 2,00M3/H</t>
    </r>
  </si>
  <si>
    <r>
      <rPr>
        <sz val="7"/>
        <rFont val="Calibri"/>
        <family val="2"/>
      </rPr>
      <t>19.011.0018-2</t>
    </r>
  </si>
  <si>
    <r>
      <rPr>
        <sz val="7"/>
        <rFont val="Calibri"/>
        <family val="2"/>
      </rPr>
      <t xml:space="preserve">SERRA CIRCULAR,EXCLUSIVE OPERADOR                                                                                       </t>
    </r>
  </si>
  <si>
    <r>
      <rPr>
        <b/>
        <sz val="8"/>
        <rFont val="Arial"/>
        <family val="2"/>
      </rPr>
      <t>3.40. 13.373.0010-A - PATIO DE CONCRETO ARMADO,CAPEADO COM AGREGADO DE ALTA RESISTENCIA,ALISADO MECANICAMENTE,COM ESPESSURA DE 8 A 10CM,SOBRE TERRENO ACERTADO E SOBRE LASTRO DE BRITA CORRIDA COMPACTADA,EXCLUSIVE ACERTO DO TERRENO, LASTRO DE BRITA E FORNECIMENTODO CONCRETO E DA ARMACAO, INCLUSIVE JUNTA PLASTICA A CADA2,50M,TODA A MAO-DE-OBRA E EQUIPAMENTOS NECESSARIOS (M2)</t>
    </r>
  </si>
  <si>
    <r>
      <rPr>
        <sz val="7"/>
        <rFont val="Calibri"/>
        <family val="2"/>
      </rPr>
      <t>00011</t>
    </r>
  </si>
  <si>
    <r>
      <rPr>
        <sz val="7"/>
        <rFont val="Calibri"/>
        <family val="2"/>
      </rPr>
      <t>CANTONEIRA DE ACO DOCE, P/SERRALHERIA, PRECO DE REVENDEDOR, DE 5/8"X1/8" ATE 1.1/2"X1/8"</t>
    </r>
  </si>
  <si>
    <r>
      <rPr>
        <sz val="7"/>
        <rFont val="Calibri"/>
        <family val="2"/>
      </rPr>
      <t>00316</t>
    </r>
  </si>
  <si>
    <r>
      <rPr>
        <sz val="7"/>
        <rFont val="Calibri"/>
        <family val="2"/>
      </rPr>
      <t>JUNTA PLASTICA, P/PISO, ALTURA DE 17MM,E C/ESPES. DE 3MM</t>
    </r>
  </si>
  <si>
    <r>
      <rPr>
        <sz val="7"/>
        <rFont val="Calibri"/>
        <family val="2"/>
      </rPr>
      <t>00325</t>
    </r>
  </si>
  <si>
    <r>
      <rPr>
        <sz val="7"/>
        <rFont val="Calibri"/>
        <family val="2"/>
      </rPr>
      <t>ISOPOR EM PLACAS, ESPESSURA DE 1CM, PARAJUNTAS DE DILATACAO, DE (1,00X0,50)M</t>
    </r>
  </si>
  <si>
    <r>
      <rPr>
        <sz val="7"/>
        <rFont val="Calibri"/>
        <family val="2"/>
      </rPr>
      <t>01346</t>
    </r>
  </si>
  <si>
    <r>
      <rPr>
        <sz val="7"/>
        <rFont val="Calibri"/>
        <family val="2"/>
      </rPr>
      <t>AGREGADO DE ALTA RESISTENCIA, PARA PISOINDUSTRIAL</t>
    </r>
  </si>
  <si>
    <r>
      <rPr>
        <sz val="7"/>
        <rFont val="Calibri"/>
        <family val="2"/>
      </rPr>
      <t>19.006.0022-C</t>
    </r>
  </si>
  <si>
    <r>
      <rPr>
        <sz val="7"/>
        <rFont val="Calibri"/>
        <family val="2"/>
      </rPr>
      <t>MAQUINAS DE JUNTAS(SERRA DE CONCRETO) MOTOR A GASOLINA PARTIDA MANUAL,CHASSIS REFORCADO,GUARDA PROTETORA PARA ACOMODAR SERRAS DE ATE 14",SERRA PARA CONCRETO ESPECIALMENTE DESENVOLVIDA PARA ABERTURAS DE JUNTA DE DILATACAO COM 3.600RPM,INCLUSIVE OPERADOR</t>
    </r>
  </si>
  <si>
    <r>
      <rPr>
        <sz val="7"/>
        <rFont val="Calibri"/>
        <family val="2"/>
      </rPr>
      <t>19.006.0022-E</t>
    </r>
  </si>
  <si>
    <r>
      <rPr>
        <sz val="7"/>
        <rFont val="Calibri"/>
        <family val="2"/>
      </rPr>
      <t>MAQUINAS DE JUNTAS(SERRA DE CONCRETO) MOTOR A GASOLINA PARTIDA MANUAL,CHASSIS REFORCADO,GUARDA PROTETORA PARA ACOMADAR SERRAS DE ATE 14",SERRA PARA CONCRETO ESPECIALMENTE DESENVOLVIDA PARA ABERTURAS DE JUNTA DE DILATACAO COM 3.600RPM,INCLUSIVE OPERADOR</t>
    </r>
  </si>
  <si>
    <r>
      <rPr>
        <sz val="7"/>
        <rFont val="Calibri"/>
        <family val="2"/>
      </rPr>
      <t>19.006.0032-C</t>
    </r>
  </si>
  <si>
    <r>
      <rPr>
        <sz val="7"/>
        <rFont val="Calibri"/>
        <family val="2"/>
      </rPr>
      <t xml:space="preserve">DISCO ELETRICO,PARA COMPACTAR E DESEMPENAR PISOS DE CONCRETO,EXCLUSIVE OPERADOR                                         </t>
    </r>
  </si>
  <si>
    <r>
      <rPr>
        <sz val="7"/>
        <rFont val="Calibri"/>
        <family val="2"/>
      </rPr>
      <t>19.006.0032-E</t>
    </r>
  </si>
  <si>
    <r>
      <rPr>
        <sz val="7"/>
        <rFont val="Calibri"/>
        <family val="2"/>
      </rPr>
      <t>19.006.0034-C</t>
    </r>
  </si>
  <si>
    <r>
      <rPr>
        <sz val="7"/>
        <rFont val="Calibri"/>
        <family val="2"/>
      </rPr>
      <t xml:space="preserve">DESEMPENADEIRA ELETRICA PARA ACABAMENTO DE PISOS DE CONCRETO,COMPACTADORA E ADENSADORA,EXCLUSIVE OPERADOR               </t>
    </r>
  </si>
  <si>
    <r>
      <rPr>
        <sz val="7"/>
        <rFont val="Calibri"/>
        <family val="2"/>
      </rPr>
      <t>19.006.0034-E</t>
    </r>
  </si>
  <si>
    <r>
      <rPr>
        <sz val="7"/>
        <rFont val="Calibri"/>
        <family val="2"/>
      </rPr>
      <t>19.007.0016-C</t>
    </r>
  </si>
  <si>
    <r>
      <rPr>
        <sz val="7"/>
        <rFont val="Calibri"/>
        <family val="2"/>
      </rPr>
      <t xml:space="preserve">REGUA VIBRADORA DUPLA,COM MOTOR A GASOLINA 4 TEMPOS,COM ATE 6,00M,EXCLUSIVE OPERADOR                                    </t>
    </r>
  </si>
  <si>
    <r>
      <rPr>
        <sz val="7"/>
        <rFont val="Calibri"/>
        <family val="2"/>
      </rPr>
      <t>19.007.0016-E</t>
    </r>
  </si>
  <si>
    <r>
      <rPr>
        <b/>
        <sz val="8"/>
        <rFont val="Arial"/>
        <family val="2"/>
      </rPr>
      <t>3.41. 13.373.0026-A - PISO CONCRETO COLORIDO(OXIDO FERRO VERMELHO SINTETICO)ARMADO MONOLITICO,JUNTA FRIA,ALISADO C/REGUA VIBRATORIA,ESP.10CM, SOBRE TERRENO ACERTADO E SOBRE LASTRO DE BRITA, EXCL.ACERTODO TERRENO E TELA,INCL.BRITA E LONA TECIDO RESINADO,CONCRETOPREPARADO C/BETONEIRA, RESIST.COMPRESSAO 20MPA C/TRANSPORTECONCRETO E TODA MAO-DE-OBRA E EQUIPAMENTOS NECESSARIOS (M2)</t>
    </r>
  </si>
  <si>
    <r>
      <rPr>
        <sz val="7"/>
        <rFont val="Calibri"/>
        <family val="2"/>
      </rPr>
      <t>04900</t>
    </r>
  </si>
  <si>
    <r>
      <rPr>
        <sz val="7"/>
        <rFont val="Calibri"/>
        <family val="2"/>
      </rPr>
      <t>PLASTICO NA COR PRETA, COM ESPESSURA DE0,15MM</t>
    </r>
  </si>
  <si>
    <r>
      <rPr>
        <sz val="7"/>
        <rFont val="Calibri"/>
        <family val="2"/>
      </rPr>
      <t>14559</t>
    </r>
  </si>
  <si>
    <r>
      <rPr>
        <sz val="7"/>
        <rFont val="Calibri"/>
        <family val="2"/>
      </rPr>
      <t>BRITA 3, PARA REGIAO METROPOLITANA DO RIO DE JANEIRO</t>
    </r>
  </si>
  <si>
    <r>
      <rPr>
        <sz val="7"/>
        <rFont val="Calibri"/>
        <family val="2"/>
      </rPr>
      <t>11.003.0003-B</t>
    </r>
  </si>
  <si>
    <r>
      <rPr>
        <sz val="7"/>
        <rFont val="Calibri"/>
        <family val="2"/>
      </rPr>
      <t>CONCRETO DOSADO RACIONALMENTE PARA UMA RESISTENCIA CARACTERISTICA A COMPRESSAO DE 20MPA,INCLUSIVE MATERIAIS,TRANSPORTE,PREPARO COM BETONEIRA,LANCAMENTO E ADENSAMENTO</t>
    </r>
  </si>
  <si>
    <r>
      <rPr>
        <sz val="7"/>
        <rFont val="Calibri"/>
        <family val="2"/>
      </rPr>
      <t>19.007.0013-C</t>
    </r>
  </si>
  <si>
    <r>
      <rPr>
        <sz val="7"/>
        <rFont val="Calibri"/>
        <family val="2"/>
      </rPr>
      <t xml:space="preserve">VIBRADOR DE IMERSAO,TUBO DE 48X480MM,COM MANGOTE DE 5,00M DE COMPRIMENTO,MOTOR ELETRICO,EXCLUSIVE OPERADOR              </t>
    </r>
  </si>
  <si>
    <r>
      <rPr>
        <sz val="7"/>
        <rFont val="Calibri"/>
        <family val="2"/>
      </rPr>
      <t>19.007.0013-E</t>
    </r>
  </si>
  <si>
    <r>
      <rPr>
        <b/>
        <sz val="8"/>
        <rFont val="Arial"/>
        <family val="2"/>
      </rPr>
      <t>3.42. 09.004.0056-A - FRADE DE CONCRETO 10MPA,LISO,PINTADO COM VERNIZ,PARA PROTECAO DE CALCADAS,INCLUSIVE ESCAVACAO E REATERRO.FORNECIMENTO E COLOCACAO (UN)</t>
    </r>
  </si>
  <si>
    <r>
      <rPr>
        <sz val="7"/>
        <rFont val="Calibri"/>
        <family val="2"/>
      </rPr>
      <t>20043</t>
    </r>
  </si>
  <si>
    <r>
      <rPr>
        <sz val="7"/>
        <rFont val="Calibri"/>
        <family val="2"/>
      </rPr>
      <t>MAO-DE-OBRA DE CANTEIRO, INCLUSIVE ENCARGOS SOCIAIS DESONERADOS - Percentual=3,00%</t>
    </r>
  </si>
  <si>
    <r>
      <rPr>
        <sz val="7"/>
        <rFont val="Calibri"/>
        <family val="2"/>
      </rPr>
      <t>AREIA LAVADA, GROSSA, PARA REGIAO METROPOLITANA DO RIO DE JANEIRO</t>
    </r>
  </si>
  <si>
    <r>
      <rPr>
        <sz val="7"/>
        <rFont val="Calibri"/>
        <family val="2"/>
      </rPr>
      <t>03861</t>
    </r>
  </si>
  <si>
    <r>
      <rPr>
        <sz val="7"/>
        <rFont val="Calibri"/>
        <family val="2"/>
      </rPr>
      <t>VERNIZ ACRILICO INCOLOR</t>
    </r>
  </si>
  <si>
    <r>
      <rPr>
        <b/>
        <sz val="8"/>
        <rFont val="Arial"/>
        <family val="2"/>
      </rPr>
      <t>3.43. 13.333.0015-A - REVESTIMENTO DE PISO COM CERAMICA TATIL ALERTA,(LADRILHO HIDRAULICO) PARA PESSOAS COM NECESSIDADES ESPECIFICAS,ASSENTESSOBRE SUPERFICIE EM OSSO,CONFORME ITEM 13.330.0010 (M2)</t>
    </r>
  </si>
  <si>
    <r>
      <rPr>
        <sz val="7"/>
        <rFont val="Calibri"/>
        <family val="2"/>
      </rPr>
      <t>20087</t>
    </r>
  </si>
  <si>
    <r>
      <rPr>
        <sz val="7"/>
        <rFont val="Calibri"/>
        <family val="2"/>
      </rPr>
      <t>MAO-DE-OBRA DE LADRILHEIRO, INCLUSIVE ENCARGOS SOCIAIS DESONERADOS - Percentual=3,00%</t>
    </r>
  </si>
  <si>
    <r>
      <rPr>
        <sz val="7"/>
        <rFont val="Calibri"/>
        <family val="2"/>
      </rPr>
      <t>00150</t>
    </r>
  </si>
  <si>
    <r>
      <rPr>
        <sz val="7"/>
        <rFont val="Calibri"/>
        <family val="2"/>
      </rPr>
      <t>CIMENTO BRANCO</t>
    </r>
  </si>
  <si>
    <r>
      <rPr>
        <sz val="7"/>
        <rFont val="Calibri"/>
        <family val="2"/>
      </rPr>
      <t>11228</t>
    </r>
  </si>
  <si>
    <r>
      <rPr>
        <sz val="7"/>
        <rFont val="Calibri"/>
        <family val="2"/>
      </rPr>
      <t>PISO CERAMICO TATIL ALERTA, AMARELO, PARA PORTADORES DE NECESSIDADES ESPECIFICAS</t>
    </r>
  </si>
  <si>
    <r>
      <rPr>
        <sz val="7"/>
        <rFont val="Calibri"/>
        <family val="2"/>
      </rPr>
      <t>07.001.0010-B</t>
    </r>
  </si>
  <si>
    <r>
      <rPr>
        <sz val="7"/>
        <rFont val="Calibri"/>
        <family val="2"/>
      </rPr>
      <t xml:space="preserve">PASTA DE CIMENTO COMUM                                                                                                  </t>
    </r>
  </si>
  <si>
    <r>
      <rPr>
        <sz val="7"/>
        <rFont val="Calibri"/>
        <family val="2"/>
      </rPr>
      <t>07.001.0130-B</t>
    </r>
  </si>
  <si>
    <r>
      <rPr>
        <sz val="7"/>
        <rFont val="Calibri"/>
        <family val="2"/>
      </rPr>
      <t xml:space="preserve">ARGAMASSA DE CIMENTO,SAIBRO E AREIA,NO TRACO 1:3:3,PREPARO  MANUAL                                                      </t>
    </r>
  </si>
  <si>
    <r>
      <rPr>
        <b/>
        <sz val="8"/>
        <rFont val="Arial"/>
        <family val="2"/>
      </rPr>
      <t>3.44. 13.330.0010-A - ASSENTAMENTO DE LADRILHOS,EXCLUSIVE ESTES,EM PISOS DE SUPERFICIE EM OSSO,COM NATA DE CIMENTO SOBRE ARGAMASSA DE CIMENTO,SAIBRO E AREIA,NO TRACO 1:3:3,ESPESSURA MEDIA DE 3,5CM,REJUNTAMENTO COM CIMENTO BRANCO E CORANTE (M2)</t>
    </r>
  </si>
  <si>
    <r>
      <rPr>
        <b/>
        <sz val="8"/>
        <rFont val="Arial"/>
        <family val="2"/>
      </rPr>
      <t>3.45. 15.036.0018-A - TUBO DE PVC RIGIDO,ROSQUEAVEL,PARA AGUA FRIA,COM DIAMETRO DE 1/2",INCLUSIVE CONEXOES E EMENDAS,EXCLUSIVE ABERTURA E FECHAMENTO DE RASGO.FORNECIMENTO E ASSENTAMENTO (M)</t>
    </r>
  </si>
  <si>
    <r>
      <rPr>
        <sz val="7"/>
        <rFont val="Calibri"/>
        <family val="2"/>
      </rPr>
      <t>02562</t>
    </r>
  </si>
  <si>
    <r>
      <rPr>
        <sz val="7"/>
        <rFont val="Calibri"/>
        <family val="2"/>
      </rPr>
      <t>TUBO DE PVC RIGIDO ROSQUEAVEL, EM BARRASDE 6,00M, ROSCA EM AMBAS AS EXTREMIDADES, DE 1/2" - Percentual=10,00%</t>
    </r>
  </si>
  <si>
    <r>
      <rPr>
        <b/>
        <sz val="8"/>
        <rFont val="Arial"/>
        <family val="2"/>
      </rPr>
      <t>3.46. 15.036.0019-A - TUBO DE PVC RIGIDO,ROSQUEAVEL,PARA AGUA FRIA,COM DIAMETRO DE 3/4",INCLUSIVE CONEXOES E EMENDAS,EXCLUSIVE ABERTURA E FECHAMENTO DE RASGO.FORNECIMENTO E ASSENTAMENTO (M)</t>
    </r>
  </si>
  <si>
    <r>
      <rPr>
        <sz val="7"/>
        <rFont val="Calibri"/>
        <family val="2"/>
      </rPr>
      <t>02563</t>
    </r>
  </si>
  <si>
    <r>
      <rPr>
        <sz val="7"/>
        <rFont val="Calibri"/>
        <family val="2"/>
      </rPr>
      <t>TUBO DE PVC RIGIDO ROSQUEAVEL, EM BARRASDE 6,00M, ROSCA EM AMBAS AS EXTREMIDADES, DE 3/4" - Percentual=10,00%</t>
    </r>
  </si>
  <si>
    <r>
      <rPr>
        <b/>
        <sz val="8"/>
        <rFont val="Arial"/>
        <family val="2"/>
      </rPr>
      <t>3.47. 15.036.0020-A - TUBO DE PVC RIGIDO,ROSQUEAVEL,PARA AGUA FRIA,COM DIAMETRO DE 1",INCLUSIVE CONEXOES E EMENDAS,EXCLUSIVE ABERTURA E FECHAMENTO DE RASGO.FORNECIMENTO E ASSENTAMENTO (M)</t>
    </r>
  </si>
  <si>
    <r>
      <rPr>
        <sz val="7"/>
        <rFont val="Calibri"/>
        <family val="2"/>
      </rPr>
      <t>02564</t>
    </r>
  </si>
  <si>
    <r>
      <rPr>
        <sz val="7"/>
        <rFont val="Calibri"/>
        <family val="2"/>
      </rPr>
      <t>TUBO DE PVC RIGIDO ROSQUEAVEL, EM BARRASDE 6,00M, ROSCA EM AMBAS AS EXTREMIDADES, DE 1" - Percentual=10,00%</t>
    </r>
  </si>
  <si>
    <r>
      <rPr>
        <b/>
        <sz val="8"/>
        <rFont val="Arial"/>
        <family val="2"/>
      </rPr>
      <t>3.48. 15.036.0088-A - TUBO DE PVC RIGIDO,CONFORME ABNT NBR-5688 DE 100MM,LINHA REFORCADA,SOLDAVEL,INCLUSIVE CONEXOES E EMENDAS,EXCLUSIVE ABERTURA E FECHAMENTO DE RASGO.FORNECIMENTO E ASSENTAMENTO (M)</t>
    </r>
  </si>
  <si>
    <r>
      <rPr>
        <sz val="7"/>
        <rFont val="Calibri"/>
        <family val="2"/>
      </rPr>
      <t>02339</t>
    </r>
  </si>
  <si>
    <r>
      <rPr>
        <sz val="7"/>
        <rFont val="Calibri"/>
        <family val="2"/>
      </rPr>
      <t>ADESIVO PLASTICO PARA PVC RIGIDO, EM BISNAGA DE 75G - Percentual=10,00%</t>
    </r>
  </si>
  <si>
    <r>
      <rPr>
        <sz val="7"/>
        <rFont val="Calibri"/>
        <family val="2"/>
      </rPr>
      <t>05409</t>
    </r>
  </si>
  <si>
    <r>
      <rPr>
        <sz val="7"/>
        <rFont val="Calibri"/>
        <family val="2"/>
      </rPr>
      <t>TUBO PVC RIGIDO (NBR-5688), SERIE "R", PONTA/BOLSA COM VIROLA, EM BARRAS DE 3,00M, DE 100MM - Percentual=10,00%</t>
    </r>
  </si>
  <si>
    <r>
      <rPr>
        <b/>
        <sz val="8"/>
        <rFont val="Arial"/>
        <family val="2"/>
      </rPr>
      <t>3.49. 20.004.0005-A - REGULARIZACAO E COMPACTACAO DE SUBLEITO,DE ACORDO COM AS "INSTRUCOES PARA EXECUCAO",DO DER-RJ,INCLUSIVE EXECUCAO E O TRANSPORTE DE AGUA,MAS SEM TRANSPORTE E ESCAVACAO DE CORRETIVOS.O CUSTO SE APLICA A AREA EFETIVAMENTE REGULARIZADA (M2)</t>
    </r>
  </si>
  <si>
    <r>
      <rPr>
        <b/>
        <sz val="8"/>
        <rFont val="Arial"/>
        <family val="2"/>
      </rPr>
      <t>3.50. 20.004.0131-A - LIMPEZA DE RUA COM AR COMPRIMIDO  (M2)</t>
    </r>
  </si>
  <si>
    <r>
      <rPr>
        <b/>
        <sz val="8"/>
        <rFont val="Arial"/>
        <family val="2"/>
      </rPr>
      <t>3.51. 08.026.0010-A - PINTURA DE LIGACAO COM ADICAO DE POLIMERO,DE ACORDO COM AS "INSTRUCOES PARA EXECUCAO" DO DER-RJ  (M2)</t>
    </r>
  </si>
  <si>
    <r>
      <rPr>
        <sz val="7"/>
        <rFont val="Calibri"/>
        <family val="2"/>
      </rPr>
      <t>00209</t>
    </r>
  </si>
  <si>
    <r>
      <rPr>
        <sz val="7"/>
        <rFont val="Calibri"/>
        <family val="2"/>
      </rPr>
      <t>CAL HIDRATADA</t>
    </r>
  </si>
  <si>
    <r>
      <rPr>
        <sz val="7"/>
        <rFont val="Calibri"/>
        <family val="2"/>
      </rPr>
      <t>00431</t>
    </r>
  </si>
  <si>
    <r>
      <rPr>
        <sz val="7"/>
        <rFont val="Calibri"/>
        <family val="2"/>
      </rPr>
      <t>EMULSAO ASFALTICA CATIONICA, RR-1C, A GRANEL</t>
    </r>
  </si>
  <si>
    <r>
      <rPr>
        <b/>
        <sz val="8"/>
        <rFont val="Arial"/>
        <family val="2"/>
      </rPr>
      <t>3.52. 20.012.0004-0 - LIMPEZA MANUAL DE MEIOS-FIOS E SARJETAS  (KM)</t>
    </r>
  </si>
  <si>
    <r>
      <rPr>
        <b/>
        <sz val="8"/>
        <rFont val="Arial"/>
        <family val="2"/>
      </rPr>
      <t>3.53. 20.012.0013-A - LIMPEZA MANUAL DE CAIXA DE RALO  (UN)</t>
    </r>
  </si>
  <si>
    <r>
      <rPr>
        <b/>
        <sz val="8"/>
        <rFont val="Arial"/>
        <family val="2"/>
      </rPr>
      <t>3.54. 20.092.0001-A - AREIA,INCLUSIVE TRANPORTE,PARA REGIAO METROPOLITANA DO RIO DE JANEIRO.FORNECIMENTO  (M3)</t>
    </r>
  </si>
  <si>
    <r>
      <rPr>
        <b/>
        <sz val="8"/>
        <rFont val="Arial"/>
        <family val="2"/>
      </rPr>
      <t>3.55. 20.098.0001-A - PEDRA-DE-MAO,INCLUSIVE TRANSPORTE,PARA REGIAO METROPOLITANA DO RIO DE JANEIRO.FORNECIMENTO  (M3)</t>
    </r>
  </si>
  <si>
    <r>
      <rPr>
        <b/>
        <sz val="8"/>
        <rFont val="Arial"/>
        <family val="2"/>
      </rPr>
      <t>3.56. 04.014.0111-X - DISPOSIçãO FINAL DE MATERIAIS E RESíDUOS DE OBRAS EM LOCAIS DE OPERAçãO E FINAL APROPRIADOS, AUTORIZADOS E/OU LICENCIADOS PELOS óRGãOS DE LICENCIAMENTO E DE CONTROLE AMBIENTAL,MEDIDA MEDIANTE COMPROVANTES COMERCIAIS DE PAGAMENTO- FORA DO MRJ (T)</t>
    </r>
  </si>
  <si>
    <r>
      <rPr>
        <b/>
        <sz val="8"/>
        <rFont val="Arial"/>
        <family val="2"/>
      </rPr>
      <t>4.1. 05.105.0122-0 - MAO-DE-OBRA DE ALMOXARIFE,INCLUSIVE ENCARGOS SOCIAIS  (MES)</t>
    </r>
  </si>
  <si>
    <r>
      <rPr>
        <sz val="7"/>
        <rFont val="Calibri"/>
        <family val="2"/>
      </rPr>
      <t>01912</t>
    </r>
  </si>
  <si>
    <r>
      <rPr>
        <sz val="7"/>
        <rFont val="Calibri"/>
        <family val="2"/>
      </rPr>
      <t>MAO-DE-OBRA DE ALMOXARIFE, INCLUSIVE ENCARGOS SOCIAIS</t>
    </r>
  </si>
  <si>
    <r>
      <rPr>
        <b/>
        <sz val="8"/>
        <rFont val="Arial"/>
        <family val="2"/>
      </rPr>
      <t>4.2. 05.105.0128-0 - MAO-DE-OBRA DE MESTRE DE OBRA "A",INCLUSIVE ENCARGOS SOCIAIS  (MES)</t>
    </r>
  </si>
  <si>
    <r>
      <rPr>
        <sz val="7"/>
        <rFont val="Calibri"/>
        <family val="2"/>
      </rPr>
      <t>01971</t>
    </r>
  </si>
  <si>
    <r>
      <rPr>
        <sz val="7"/>
        <rFont val="Calibri"/>
        <family val="2"/>
      </rPr>
      <t>MAO-DE-OBRA DE MESTRE DE OBRAS A (ENCARREGADO GERAL COM MAIS DE 5 ANOS DE EXPERIENCIA), INCLUSIVE ENCARGOS SOCIAIS</t>
    </r>
  </si>
  <si>
    <r>
      <rPr>
        <b/>
        <sz val="8"/>
        <rFont val="Arial"/>
        <family val="2"/>
      </rPr>
      <t>4.3. 05.105.0165-0 - MAO-DE-OBRA DE ENGENHEIRO DE SEGURANCA DO TRABALHO,INCLUSIVE ENCARGOS SOCIAIS  (MES)</t>
    </r>
  </si>
  <si>
    <r>
      <rPr>
        <sz val="7"/>
        <rFont val="Calibri"/>
        <family val="2"/>
      </rPr>
      <t>13895</t>
    </r>
  </si>
  <si>
    <r>
      <rPr>
        <sz val="7"/>
        <rFont val="Calibri"/>
        <family val="2"/>
      </rPr>
      <t>MAO-DE-OBRA DE ENGENHEIRO DE SEGURANCA DO TRABALHO, INCLUSIVE ENCARGOS SOCIAIS</t>
    </r>
  </si>
  <si>
    <r>
      <rPr>
        <b/>
        <sz val="8"/>
        <rFont val="Arial"/>
        <family val="2"/>
      </rPr>
      <t>4.4. 05.105.0169-0 - MAO-DE-OBRA DE TECNICO DE SEGURANCA DO TRABALHO,INCLUSIVE ENCARGOS SOCIAIS  (MES)</t>
    </r>
  </si>
  <si>
    <r>
      <rPr>
        <sz val="7"/>
        <rFont val="Calibri"/>
        <family val="2"/>
      </rPr>
      <t>08045</t>
    </r>
  </si>
  <si>
    <r>
      <rPr>
        <sz val="7"/>
        <rFont val="Calibri"/>
        <family val="2"/>
      </rPr>
      <t>MAO-DE-OBRA DE TECNICO DE SEGURANCA DO TRABALHO, INCLUSIVE ENCARGOS SOCIAIS</t>
    </r>
  </si>
  <si>
    <r>
      <rPr>
        <b/>
        <sz val="8"/>
        <rFont val="Arial"/>
        <family val="2"/>
      </rPr>
      <t>4.5. 05.105.0100-0 - MAO-DE-OBRA DE VIGIA,INCLUSIVE ENCARGOS SOCIAIS  (MES)</t>
    </r>
  </si>
  <si>
    <r>
      <rPr>
        <sz val="7"/>
        <rFont val="Calibri"/>
        <family val="2"/>
      </rPr>
      <t>01996</t>
    </r>
  </si>
  <si>
    <r>
      <rPr>
        <sz val="7"/>
        <rFont val="Calibri"/>
        <family val="2"/>
      </rPr>
      <t>MAO-DE-OBRA DE VIGIA, INCLUSIVE ENCARGOSSOCIAIS</t>
    </r>
  </si>
  <si>
    <r>
      <rPr>
        <b/>
        <sz val="8"/>
        <rFont val="Arial"/>
        <family val="2"/>
      </rPr>
      <t>4.6. 05.105.0157-0 - MAO-DE-OBRA DE RASTILHEIRO,INCLUSIVE ENCARGOS SOCIAIS  (MES)</t>
    </r>
  </si>
  <si>
    <r>
      <rPr>
        <sz val="7"/>
        <rFont val="Calibri"/>
        <family val="2"/>
      </rPr>
      <t>13630</t>
    </r>
  </si>
  <si>
    <r>
      <rPr>
        <sz val="7"/>
        <rFont val="Calibri"/>
        <family val="2"/>
      </rPr>
      <t>MAO-DE-OBRA DE RASTILHEIRO, INCLUSIVE ENCARGOS SOCIAIS</t>
    </r>
  </si>
  <si>
    <r>
      <rPr>
        <b/>
        <sz val="8"/>
        <rFont val="Arial"/>
        <family val="2"/>
      </rPr>
      <t>4.7. 19.004.0400-A - CAMIONETE TIPO PICK-UP,COM CABINE SIMPLES E CACAMBA,TIPO LEVE,MOTOR BICOMBUSTIVEL (GASOLINA E ALCOOL) DE 1,6 LITROS,EXCLUSIVE MOTORISTA (MES)</t>
    </r>
  </si>
  <si>
    <r>
      <rPr>
        <sz val="7"/>
        <rFont val="Calibri"/>
        <family val="2"/>
      </rPr>
      <t>00220</t>
    </r>
  </si>
  <si>
    <r>
      <rPr>
        <sz val="7"/>
        <rFont val="Calibri"/>
        <family val="2"/>
      </rPr>
      <t>OLEO LUBRIFICANTE MINERAL MULTIVISCOSO,CLASSIFICACAO API CG-4, GRAU SAE 20W-40</t>
    </r>
  </si>
  <si>
    <r>
      <rPr>
        <sz val="7"/>
        <rFont val="Calibri"/>
        <family val="2"/>
      </rPr>
      <t>00222</t>
    </r>
  </si>
  <si>
    <r>
      <rPr>
        <sz val="7"/>
        <rFont val="Calibri"/>
        <family val="2"/>
      </rPr>
      <t>GRAXA COMUM P/LUBRIFICACAO DE CHASSIS, EM TAMBORES DE 170KG</t>
    </r>
  </si>
  <si>
    <r>
      <rPr>
        <sz val="7"/>
        <rFont val="Calibri"/>
        <family val="2"/>
      </rPr>
      <t>01940</t>
    </r>
  </si>
  <si>
    <r>
      <rPr>
        <sz val="7"/>
        <rFont val="Calibri"/>
        <family val="2"/>
      </rPr>
      <t>SALARIO MINIMO MENSAL</t>
    </r>
  </si>
  <si>
    <r>
      <rPr>
        <sz val="7"/>
        <rFont val="Calibri"/>
        <family val="2"/>
      </rPr>
      <t>MES</t>
    </r>
  </si>
  <si>
    <r>
      <rPr>
        <sz val="7"/>
        <rFont val="Calibri"/>
        <family val="2"/>
      </rPr>
      <t>02946</t>
    </r>
  </si>
  <si>
    <r>
      <rPr>
        <sz val="7"/>
        <rFont val="Calibri"/>
        <family val="2"/>
      </rPr>
      <t>CONJUNTO DE 04 PNEUS DIAGONAIS, 7.00-16,10 LONAS</t>
    </r>
  </si>
  <si>
    <r>
      <rPr>
        <sz val="7"/>
        <rFont val="Calibri"/>
        <family val="2"/>
      </rPr>
      <t>03523</t>
    </r>
  </si>
  <si>
    <r>
      <rPr>
        <sz val="7"/>
        <rFont val="Calibri"/>
        <family val="2"/>
      </rPr>
      <t>PICK-UP CABINE SIMPLES, TIPO LEVE, PRECOSEM PNEUS, COM MOTOR 1.6 LITROS BI-COMBUSTIVEL (GASOLINA E ALCOOL)</t>
    </r>
  </si>
  <si>
    <r>
      <rPr>
        <b/>
        <sz val="8"/>
        <rFont val="Arial"/>
        <family val="2"/>
      </rPr>
      <t>04.014.0111-X - DISPOSIçãO FINAL DE MATERIAIS E RESíDUOS DE OBRAS EM LOCAIS DE OPERAçãO E FINAL APROPRIADOS, AUTORIZADOS E/OU LICENCIADOS PELOS óRGãOS DE LICENCIAMENTO E DE CONTROLE AMBIENTAL,MEDIDA MEDIANTE COMPROVANTES COMERCIAIS DE PAGAMENTO- FORA DO MRJ (T)</t>
    </r>
  </si>
  <si>
    <r>
      <rPr>
        <b/>
        <sz val="8"/>
        <rFont val="Arial"/>
        <family val="2"/>
      </rPr>
      <t>19.004.0035-C - MICRO-ONIBUS COM CAPACIDADE MINIMA DE 15 LUGARES,MOTOR DIESEL,INCLUSIVE MOTORISTA                                        (H)</t>
    </r>
  </si>
  <si>
    <r>
      <rPr>
        <sz val="7"/>
        <rFont val="Calibri"/>
        <family val="2"/>
      </rPr>
      <t>20105</t>
    </r>
  </si>
  <si>
    <r>
      <rPr>
        <sz val="7"/>
        <rFont val="Calibri"/>
        <family val="2"/>
      </rPr>
      <t>MAO-DE-OBRA DE MOTORISTA DE CAMINHAO E CARRETA, INCLUSIVE ENCARGOS SOCIAIS DESONERADOS</t>
    </r>
  </si>
  <si>
    <r>
      <rPr>
        <sz val="7"/>
        <rFont val="Calibri"/>
        <family val="2"/>
      </rPr>
      <t>00218</t>
    </r>
  </si>
  <si>
    <r>
      <rPr>
        <sz val="7"/>
        <rFont val="Calibri"/>
        <family val="2"/>
      </rPr>
      <t>OLEO DIESEL COMBUSTIVEL COMUM, NA BOMBA</t>
    </r>
  </si>
  <si>
    <r>
      <rPr>
        <sz val="7"/>
        <rFont val="Calibri"/>
        <family val="2"/>
      </rPr>
      <t>OLEO LUBRIFICANTE MINERAL MULTIVISCOSO,CLASSIFICACAO API CG-4, GRAU SAE 20W-40 - Percentual=50,00%</t>
    </r>
  </si>
  <si>
    <r>
      <rPr>
        <sz val="7"/>
        <rFont val="Calibri"/>
        <family val="2"/>
      </rPr>
      <t>14485</t>
    </r>
  </si>
  <si>
    <r>
      <rPr>
        <sz val="7"/>
        <rFont val="Calibri"/>
        <family val="2"/>
      </rPr>
      <t>MICROONIBUS COM CAPACIDADE MINIMA DE 15LUGARES, MOTOR DIESEL, PRECO SEM PNEUS</t>
    </r>
  </si>
  <si>
    <r>
      <rPr>
        <sz val="7"/>
        <rFont val="Calibri"/>
        <family val="2"/>
      </rPr>
      <t>14486</t>
    </r>
  </si>
  <si>
    <r>
      <rPr>
        <sz val="7"/>
        <rFont val="Calibri"/>
        <family val="2"/>
      </rPr>
      <t>CONJUNTO DE 04 PNEUS RADIAIS, 205/70R15</t>
    </r>
  </si>
  <si>
    <r>
      <rPr>
        <b/>
        <sz val="8"/>
        <rFont val="Arial"/>
        <family val="2"/>
      </rPr>
      <t>19.011.0019-C - ESTACAO TOTAL,COM PRECISAO ANGULAR DE 1" A 2",ALCANCE MINIMO DE 500M SEM PRISMA,E ALCANCE MINIMO DE 3000M COM UM PRISMA,GATILHO RAPIDO,DISPLAY DUPLO,TECLADO ALFANUMERICO,MEMORIA INTERNA COM MINIMO DE 17.000 PONTOS,PODENDO SER EXPANDIDO PORCARTAO DE MEMORIA OU PEN DRIVE,TRANSFERENCIA DE DADOS VIAUSB,BATERIA RECARREGAVEL,EXCLUSIVE EQUIPE DE TOPOGRAFIA (H)</t>
    </r>
  </si>
  <si>
    <r>
      <rPr>
        <sz val="7"/>
        <rFont val="Calibri"/>
        <family val="2"/>
      </rPr>
      <t>14886</t>
    </r>
  </si>
  <si>
    <r>
      <rPr>
        <sz val="7"/>
        <rFont val="Calibri"/>
        <family val="2"/>
      </rPr>
      <t>ESTACAO TOTAL,PRECISAO ANGULAR 1"A 2",ALCANCE MINIMO 500M SEM PRISMA E 3000M COMPRISMA,MEMORIA INT. PARA 17.000 PONTOS</t>
    </r>
  </si>
  <si>
    <r>
      <rPr>
        <b/>
        <sz val="8"/>
        <rFont val="Arial"/>
        <family val="2"/>
      </rPr>
      <t>19.007.0004-C - BETONEIRA PARA 320L DE MISTURA SECA,DE CARREGAMENTO MECANICO E TAMBOR REVERSIVEL,COM MOTOR A GASOLINA,EXCLUSIVE OPERADOR (H)</t>
    </r>
  </si>
  <si>
    <r>
      <rPr>
        <sz val="7"/>
        <rFont val="Calibri"/>
        <family val="2"/>
      </rPr>
      <t>01434</t>
    </r>
  </si>
  <si>
    <r>
      <rPr>
        <sz val="7"/>
        <rFont val="Calibri"/>
        <family val="2"/>
      </rPr>
      <t>BETONEIRA PARA 320 LITROS DE MISTURA SECA, SEM CARREGAMENTO MECANICO E TAMBOR REVERSIVEL, COM MOTOR A GASOLINA</t>
    </r>
  </si>
  <si>
    <r>
      <rPr>
        <b/>
        <sz val="8"/>
        <rFont val="Arial"/>
        <family val="2"/>
      </rPr>
      <t>19.007.0004-E - BETONEIRA PARA 320L DE MISTURA SECA,DE CARREGAMENTO MECANICO E TAMBOR REVERSIVEL,COM MOTOR A GASOLINA,EXCLUSIVE OPERADOR (H)</t>
    </r>
  </si>
  <si>
    <r>
      <rPr>
        <b/>
        <sz val="8"/>
        <rFont val="Arial"/>
        <family val="2"/>
      </rPr>
      <t>07.002.0025-B - ARGAMASSA DE CIMENTO E AREIA,NO TRACO 1:3,PREPARO MECANICO                                                               (M3)</t>
    </r>
  </si>
  <si>
    <r>
      <rPr>
        <sz val="7"/>
        <rFont val="Calibri"/>
        <family val="2"/>
      </rPr>
      <t>20112</t>
    </r>
  </si>
  <si>
    <r>
      <rPr>
        <sz val="7"/>
        <rFont val="Calibri"/>
        <family val="2"/>
      </rPr>
      <t>MAO-DE-OBRA DE OPERADOR DE MAQUINAS AUX.(COMPRESSOR, ROLO COMPACTADOR LEVE...),INCLUSIVE ENCARGOS SOCIAIS DESONERADOS - Percentual=3,00%</t>
    </r>
  </si>
  <si>
    <r>
      <rPr>
        <sz val="7"/>
        <rFont val="Calibri"/>
        <family val="2"/>
      </rPr>
      <t>19.007.0004-C</t>
    </r>
  </si>
  <si>
    <r>
      <rPr>
        <sz val="7"/>
        <rFont val="Calibri"/>
        <family val="2"/>
      </rPr>
      <t>BETONEIRA PARA 320L DE MISTURA SECA,DE CARREGAMENTO MECANICO E TAMBOR REVERSIVEL,COM MOTOR A GASOLINA,EXCLUSIVE OPERADOR</t>
    </r>
  </si>
  <si>
    <r>
      <rPr>
        <sz val="7"/>
        <rFont val="Calibri"/>
        <family val="2"/>
      </rPr>
      <t>19.007.0004-E</t>
    </r>
  </si>
  <si>
    <r>
      <rPr>
        <b/>
        <sz val="8"/>
        <rFont val="Arial"/>
        <family val="2"/>
      </rPr>
      <t>19.004.0004-C - CAMINHAO COM CARROCERIA FIXA,NO TOCO,CAPACIDADE DE 7,5T,INCLUSIVE MOTORISTA                                              (H)</t>
    </r>
  </si>
  <si>
    <r>
      <rPr>
        <sz val="7"/>
        <rFont val="Calibri"/>
        <family val="2"/>
      </rPr>
      <t>00823</t>
    </r>
  </si>
  <si>
    <r>
      <rPr>
        <sz val="7"/>
        <rFont val="Calibri"/>
        <family val="2"/>
      </rPr>
      <t>CONJUNTO DE 06 PNEUS DIAGONAIS DE TRACAO, 9.00-20, 14 LONAS, DESENVOLVIDO PARA USO MISTO (PAVIMENTO/TERRA)</t>
    </r>
  </si>
  <si>
    <r>
      <rPr>
        <sz val="7"/>
        <rFont val="Calibri"/>
        <family val="2"/>
      </rPr>
      <t>01599</t>
    </r>
  </si>
  <si>
    <r>
      <rPr>
        <sz val="7"/>
        <rFont val="Calibri"/>
        <family val="2"/>
      </rPr>
      <t>CAMINHAO COM CARROCERIA FIXA, NO TOCO, PRECO SEM PNEUS, CAPACIDADE DE 7,5T - Percentual=15,00%</t>
    </r>
  </si>
  <si>
    <r>
      <rPr>
        <b/>
        <sz val="8"/>
        <rFont val="Arial"/>
        <family val="2"/>
      </rPr>
      <t>04.005.0006-B - TRANSPORTE DE CARGA DE QUALQUER NATUREZA,EXCLUSIVE AS DESPESAS DE CARGA E DESCARGA,TANTO DE ESPERA DO CAMINHAO COMO DO SERVENTE OU EQUIPAMENTO AUXILIAR,A VELOCIDADE MEDIA DE 30KM/H,EM CAMINHAO DE CARROCERIA FIXA A OLEO DIESEL,COM CAPACIDADEUTIL DE 7,5T (T X KM)</t>
    </r>
  </si>
  <si>
    <r>
      <rPr>
        <b/>
        <sz val="8"/>
        <rFont val="Arial"/>
        <family val="2"/>
      </rPr>
      <t>07.002.0030-B - ARGAMASSA DE CIMENTO E AREIA,NO TRACO 1:4,PREPARO MECANICO                                                               (M3)</t>
    </r>
  </si>
  <si>
    <r>
      <rPr>
        <b/>
        <sz val="8"/>
        <rFont val="Arial"/>
        <family val="2"/>
      </rPr>
      <t>07.006.0020-B - ARGAMASSA DE CIMENTO E SAIBRO,NO TRACO 1:6,PREPARO MECANICO                                                              (M3)</t>
    </r>
  </si>
  <si>
    <r>
      <rPr>
        <b/>
        <sz val="8"/>
        <rFont val="Arial"/>
        <family val="2"/>
      </rPr>
      <t>11.001.0001-B - CONCRETO DOSADO RACIONALMENTE PARA UMA RESISTENCIA CARACTERISTICA A COMPRESSAO DE 10MPA,COMPREENDENDO APENAS O FORNECIMENTO DOS MATERIAIS,INCLUSIVE 5% DE PERDAS (M3)</t>
    </r>
  </si>
  <si>
    <r>
      <rPr>
        <b/>
        <sz val="8"/>
        <rFont val="Arial"/>
        <family val="2"/>
      </rPr>
      <t>11.001.0020-B - CONCRETO PARA CAMADAS PREPARATORIAS COM 180KG DE CIMENTO POR M3 DE CONCRETO,COMPREENDENDO APENAS O FORNECIMENTO DOS MATERIAIS,INCLUSIVE 5% DE PERDAS (M3)</t>
    </r>
  </si>
  <si>
    <r>
      <rPr>
        <b/>
        <sz val="8"/>
        <rFont val="Arial"/>
        <family val="2"/>
      </rPr>
      <t>19.004.0010-C - CAMINHAO BASCULANTE,NO TOCO,CAPACIDADE DE 4,00M3,INCLUSIVE MOTORISTA                                                     (H)</t>
    </r>
  </si>
  <si>
    <r>
      <rPr>
        <sz val="7"/>
        <rFont val="Calibri"/>
        <family val="2"/>
      </rPr>
      <t>00822</t>
    </r>
  </si>
  <si>
    <r>
      <rPr>
        <sz val="7"/>
        <rFont val="Calibri"/>
        <family val="2"/>
      </rPr>
      <t>CONJUNTO DE 06 PNEUS DIAGONAIS,COM CAMARA,7.50-16,10 LONAS</t>
    </r>
  </si>
  <si>
    <r>
      <rPr>
        <sz val="7"/>
        <rFont val="Calibri"/>
        <family val="2"/>
      </rPr>
      <t>01598</t>
    </r>
  </si>
  <si>
    <r>
      <rPr>
        <sz val="7"/>
        <rFont val="Calibri"/>
        <family val="2"/>
      </rPr>
      <t>CAMINHAO BASCULANTE, NO TOCO, PRECO SEMPNEUS, CAPACIDADE DE 4,00M3 - Percentual=15,00%</t>
    </r>
  </si>
  <si>
    <r>
      <rPr>
        <b/>
        <sz val="8"/>
        <rFont val="Arial"/>
        <family val="2"/>
      </rPr>
      <t>19.004.0010-E - CAMINHAO BASCULANTE,NO TOCO,CAPACIDADE DE 4,00M3,INCLUSIVE MOTORISTA                                                     (H)</t>
    </r>
  </si>
  <si>
    <r>
      <rPr>
        <sz val="7"/>
        <rFont val="Calibri"/>
        <family val="2"/>
      </rPr>
      <t>CAMINHAO BASCULANTE, NO TOCO, PRECO SEMPNEUS, CAPACIDADE DE 4,00M3 - Percentual=25,34%</t>
    </r>
  </si>
  <si>
    <r>
      <rPr>
        <b/>
        <sz val="8"/>
        <rFont val="Arial"/>
        <family val="2"/>
      </rPr>
      <t>58.002.0339-B - BARRA ACO CA-25 REDONDA SEM SALIENCIA OU MOSSA, DIAMETRO DE 6,3MM A 8,0MM (1/4 A 5/16).                                  (KG)</t>
    </r>
  </si>
  <si>
    <r>
      <rPr>
        <b/>
        <sz val="8"/>
        <rFont val="Arial"/>
        <family val="2"/>
      </rPr>
      <t>15.071.0012-B - LIGACAO DE AGUAS PLUVIAIS OU DOMICILIARES SERVIDAS A REDE PUBLICA,NO CASO DESTA ESTAR LOCALIZADA SOB O PASSEIO           (UN)</t>
    </r>
  </si>
  <si>
    <r>
      <rPr>
        <sz val="7"/>
        <rFont val="Calibri"/>
        <family val="2"/>
      </rPr>
      <t>00558</t>
    </r>
  </si>
  <si>
    <r>
      <rPr>
        <sz val="7"/>
        <rFont val="Calibri"/>
        <family val="2"/>
      </rPr>
      <t>TIJOLO CERAMICO, MACICO, DE (07X10X20)CM</t>
    </r>
  </si>
  <si>
    <r>
      <rPr>
        <sz val="7"/>
        <rFont val="Calibri"/>
        <family val="2"/>
      </rPr>
      <t>05410</t>
    </r>
  </si>
  <si>
    <r>
      <rPr>
        <sz val="7"/>
        <rFont val="Calibri"/>
        <family val="2"/>
      </rPr>
      <t>TUBO PVC RIGIDO (NBR-5688), SERIE "R", PONTA/BOLSA COM VIROLA, EM BARRAS DE 3,00M, DE 150MM</t>
    </r>
  </si>
  <si>
    <r>
      <rPr>
        <sz val="7"/>
        <rFont val="Calibri"/>
        <family val="2"/>
      </rPr>
      <t>07.006.0020-B</t>
    </r>
  </si>
  <si>
    <r>
      <rPr>
        <sz val="7"/>
        <rFont val="Calibri"/>
        <family val="2"/>
      </rPr>
      <t xml:space="preserve">ARGAMASSA DE CIMENTO E SAIBRO,NO TRACO 1:6,PREPARO MECANICO                                                             </t>
    </r>
  </si>
  <si>
    <r>
      <rPr>
        <sz val="7"/>
        <rFont val="Calibri"/>
        <family val="2"/>
      </rPr>
      <t>11.001.0020-B</t>
    </r>
  </si>
  <si>
    <r>
      <rPr>
        <sz val="7"/>
        <rFont val="Calibri"/>
        <family val="2"/>
      </rPr>
      <t>CONCRETO PARA CAMADAS PREPARATORIAS COM 180KG DE CIMENTO POR M3 DE CONCRETO,COMPREENDENDO APENAS O FORNECIMENTO DOS MATERIAIS,INCLUSIVE 5% DE PERDAS</t>
    </r>
  </si>
  <si>
    <r>
      <rPr>
        <sz val="7"/>
        <rFont val="Calibri"/>
        <family val="2"/>
      </rPr>
      <t>58.002.0339-B</t>
    </r>
  </si>
  <si>
    <r>
      <rPr>
        <sz val="7"/>
        <rFont val="Calibri"/>
        <family val="2"/>
      </rPr>
      <t xml:space="preserve">BARRA ACO CA-25 REDONDA SEM SALIENCIA OU MOSSA, DIAMETRO DE 6,3MM A 8,0MM (1/4 A 5/16).                                 </t>
    </r>
  </si>
  <si>
    <r>
      <rPr>
        <b/>
        <sz val="8"/>
        <rFont val="Arial"/>
        <family val="2"/>
      </rPr>
      <t>54.001.0178-B - PINUS EM PECAS DE 2,50X22,50CM, (1"X9")                                                                                  (M)</t>
    </r>
  </si>
  <si>
    <r>
      <rPr>
        <b/>
        <sz val="8"/>
        <rFont val="Arial"/>
        <family val="2"/>
      </rPr>
      <t>59.003.0010-B - PINUS,PECA 1" X 12" E 1" X 9".                                                                                           (M2)</t>
    </r>
  </si>
  <si>
    <r>
      <rPr>
        <b/>
        <sz val="8"/>
        <rFont val="Arial"/>
        <family val="2"/>
      </rPr>
      <t>19.004.0001-C - CAMINHAO COM CARROCERIA FIXA,NO TOCO,CAPACICADE DE 3,5T,INCLUSIVE MOTORISTA                                              (H)</t>
    </r>
  </si>
  <si>
    <r>
      <rPr>
        <sz val="7"/>
        <rFont val="Calibri"/>
        <family val="2"/>
      </rPr>
      <t>01585</t>
    </r>
  </si>
  <si>
    <r>
      <rPr>
        <sz val="7"/>
        <rFont val="Calibri"/>
        <family val="2"/>
      </rPr>
      <t>CAMINHAO COM CARROCERIA FIXA, NO TOCO, PRECO SEM PNEUS, CAPACIDADE DE 3,5T - Percentual=15,00%</t>
    </r>
  </si>
  <si>
    <r>
      <rPr>
        <b/>
        <sz val="8"/>
        <rFont val="Arial"/>
        <family val="2"/>
      </rPr>
      <t>11.002.0013-B - PREPARO DE CONCRETO,COMPREENDENDO MISTURA E AMASSAMENTO EM UMA BETONEIRA DE 320L,ADMITINDO-SE UMA PRODUCAO APROXIMADA DE2,00M3/H,EXCLUINDO O FORNECIMENTO DOS MATERIAIS (M3)</t>
    </r>
  </si>
  <si>
    <r>
      <rPr>
        <b/>
        <sz val="8"/>
        <rFont val="Arial"/>
        <family val="2"/>
      </rPr>
      <t>05.006.0002-B - LOCACAO DE TORRE-ANDAIME TUBULAR SOBRE RODIZIOS,EXCLUSIVE ALUGUEL DOS RODIZIOS,TRANSPORTE DOS ELEMENTOS DA TORRE,PLATAFORMA OU PASSARELA DE PINHO,MONTAGEM E DESMONTAGEM (MXMES)</t>
    </r>
  </si>
  <si>
    <r>
      <rPr>
        <sz val="7"/>
        <rFont val="Calibri"/>
        <family val="2"/>
      </rPr>
      <t>14837</t>
    </r>
  </si>
  <si>
    <r>
      <rPr>
        <sz val="7"/>
        <rFont val="Calibri"/>
        <family val="2"/>
      </rPr>
      <t>LOCACAO DE TORRE-ANDAIME METALICA COM ELEMENTOS TUBULARES SOBRE SAPATAS,(1,00X1,00)M OU (1,50X1,50)M,EXCL.PISO,SAP.,TRAN</t>
    </r>
  </si>
  <si>
    <r>
      <rPr>
        <sz val="7"/>
        <rFont val="Calibri"/>
        <family val="2"/>
      </rPr>
      <t>MXMES</t>
    </r>
  </si>
  <si>
    <r>
      <rPr>
        <b/>
        <sz val="8"/>
        <rFont val="Arial"/>
        <family val="2"/>
      </rPr>
      <t>19.007.0013-C - VIBRADOR DE IMERSAO,TUBO DE 48X480MM,COM MANGOTE DE 5,00M DE COMPRIMENTO,MOTOR ELETRICO,EXCLUSIVE OPERADOR               (H)</t>
    </r>
  </si>
  <si>
    <r>
      <rPr>
        <sz val="7"/>
        <rFont val="Calibri"/>
        <family val="2"/>
      </rPr>
      <t>00724</t>
    </r>
  </si>
  <si>
    <r>
      <rPr>
        <sz val="7"/>
        <rFont val="Calibri"/>
        <family val="2"/>
      </rPr>
      <t>TARIFA DE ENERGIA ELETRICA, TIPO COMERCIAL</t>
    </r>
  </si>
  <si>
    <r>
      <rPr>
        <sz val="7"/>
        <rFont val="Calibri"/>
        <family val="2"/>
      </rPr>
      <t>KWH</t>
    </r>
  </si>
  <si>
    <r>
      <rPr>
        <sz val="7"/>
        <rFont val="Calibri"/>
        <family val="2"/>
      </rPr>
      <t>00892</t>
    </r>
  </si>
  <si>
    <r>
      <rPr>
        <sz val="7"/>
        <rFont val="Calibri"/>
        <family val="2"/>
      </rPr>
      <t>VIBRADOR DE IMERSAO, TUBO DE (48X480)MM,COM MANGOTE DE 5,00M DE COMPRIM. COM MOTOR ELETRICO DE 2CV</t>
    </r>
  </si>
  <si>
    <r>
      <rPr>
        <b/>
        <sz val="8"/>
        <rFont val="Arial"/>
        <family val="2"/>
      </rPr>
      <t>19.007.0013-E - VIBRADOR DE IMERSAO,TUBO DE 48X480MM,COM MANGOTE DE 5,00M DE COMPRIMENTO,MOTOR ELETRICO,EXCLUSIVE OPERADOR               (H)</t>
    </r>
  </si>
  <si>
    <r>
      <rPr>
        <b/>
        <sz val="8"/>
        <rFont val="Arial"/>
        <family val="2"/>
      </rPr>
      <t>11.002.0029-B - LANCAMENTO DE CONCRETO EM PECAS SEM ARMADURA,INCLUSIVE TRANSPORTE HORIZONTAL ATE 20,00M EM CARRINHOS,E VERTICAL ATE 10,00M COM TORRE E GUINCHO,COLOCACAO,ADENSAMENTO E ACABAMENTO,CONSIDERANDO UMA PRODUCAO APROXIMADA DE 2,00M3/H (M3)</t>
    </r>
  </si>
  <si>
    <r>
      <rPr>
        <sz val="7"/>
        <rFont val="Calibri"/>
        <family val="2"/>
      </rPr>
      <t>05.006.0002-B</t>
    </r>
  </si>
  <si>
    <r>
      <rPr>
        <sz val="7"/>
        <rFont val="Calibri"/>
        <family val="2"/>
      </rPr>
      <t>LOCACAO DE TORRE-ANDAIME TUBULAR SOBRE RODIZIOS,EXCLUSIVE ALUGUEL DOS RODIZIOS,TRANSPORTE DOS ELEMENTOS DA TORRE,PLATAFORMA OU PASSARELA DE PINHO,MONTAGEM E DESMONTAGEM</t>
    </r>
  </si>
  <si>
    <r>
      <rPr>
        <b/>
        <sz val="8"/>
        <rFont val="Arial"/>
        <family val="2"/>
      </rPr>
      <t>54.001.0013-B - ACO CA-50 B, DIAM. DE 1/4" E 1/2" (MEDIA)                                                                                (KG)</t>
    </r>
  </si>
  <si>
    <r>
      <rPr>
        <sz val="7"/>
        <rFont val="Calibri"/>
        <family val="2"/>
      </rPr>
      <t>00017</t>
    </r>
  </si>
  <si>
    <r>
      <rPr>
        <sz val="7"/>
        <rFont val="Calibri"/>
        <family val="2"/>
      </rPr>
      <t>ACO CA-50, ESTIRADO, PRECO DE REVENDEDOR, NO DIAMETRO DE 10,0MM</t>
    </r>
  </si>
  <si>
    <r>
      <rPr>
        <sz val="7"/>
        <rFont val="Calibri"/>
        <family val="2"/>
      </rPr>
      <t>00018</t>
    </r>
  </si>
  <si>
    <r>
      <rPr>
        <sz val="7"/>
        <rFont val="Calibri"/>
        <family val="2"/>
      </rPr>
      <t>ACO CA-50, ESTIRADO, PRECO DE REVENDEDOR, NO DIAMETRO DE 12,5MM</t>
    </r>
  </si>
  <si>
    <r>
      <rPr>
        <b/>
        <sz val="8"/>
        <rFont val="Arial"/>
        <family val="2"/>
      </rPr>
      <t>19.004.0004-E - CAMINHAO COM CARROCERIA FIXA,NO TOCO,CAPACIDADE DE 7,5T,INCLUSIVE MOTORISTA                                              (H)</t>
    </r>
  </si>
  <si>
    <r>
      <rPr>
        <sz val="7"/>
        <rFont val="Calibri"/>
        <family val="2"/>
      </rPr>
      <t>CAMINHAO COM CARROCERIA FIXA, NO TOCO, PRECO SEM PNEUS, CAPACIDADE DE 7,5T - Percentual=22,76%</t>
    </r>
  </si>
  <si>
    <r>
      <rPr>
        <b/>
        <sz val="8"/>
        <rFont val="Arial"/>
        <family val="2"/>
      </rPr>
      <t>19.004.0006-C - CAMINHAO COM CARROCERIA FIXA,TRUCADO,CAPACIDADE DE 12T,INCLUSIVE MOTORISTA                                               (H)</t>
    </r>
  </si>
  <si>
    <r>
      <rPr>
        <sz val="7"/>
        <rFont val="Calibri"/>
        <family val="2"/>
      </rPr>
      <t>00904</t>
    </r>
  </si>
  <si>
    <r>
      <rPr>
        <sz val="7"/>
        <rFont val="Calibri"/>
        <family val="2"/>
      </rPr>
      <t>CONJUNTO DE 10 PNEUS DIAGONAIS, 10.00-20, 16 LONAS, ACRESCIDO DE 10 PNEUS RADIAIS, 10.00-R20, 16 LONAS</t>
    </r>
  </si>
  <si>
    <r>
      <rPr>
        <sz val="7"/>
        <rFont val="Calibri"/>
        <family val="2"/>
      </rPr>
      <t>01602</t>
    </r>
  </si>
  <si>
    <r>
      <rPr>
        <sz val="7"/>
        <rFont val="Calibri"/>
        <family val="2"/>
      </rPr>
      <t>CAMINHAO COM CARROCERIA FIXA, TRUCADO, PRECO SEM PNEUS, CAPACIDADE DE 12T - Percentual=15,00%</t>
    </r>
  </si>
  <si>
    <r>
      <rPr>
        <b/>
        <sz val="8"/>
        <rFont val="Arial"/>
        <family val="2"/>
      </rPr>
      <t>19.004.0080-E - GUINDAUTO COM CAPACIDADE MAXIMA DE CARGA EM TORNO DE 3,5T A APROXIMADAMENTE 2,00M E ALCANCE MAXIMO VERTICAL(DO SOLO)A APROXIMADAMENTE 7,00M,ANGULO DE GIRO DE 180�,MONTADO SOBRE CHASSIS DE CAMINHAO,EXCLUSIVE ESTE.SAO CONSIDERADOS DOIS AJUDANTES,EXCLUSIVE OPERADOR QUE E CONSIDERADO O MOTORISTA DO CAMINHAO (H)</t>
    </r>
  </si>
  <si>
    <r>
      <rPr>
        <sz val="7"/>
        <rFont val="Calibri"/>
        <family val="2"/>
      </rPr>
      <t>01323</t>
    </r>
  </si>
  <si>
    <r>
      <rPr>
        <sz val="7"/>
        <rFont val="Calibri"/>
        <family val="2"/>
      </rPr>
      <t>GUINDAUTO MONTADO SOBRE CHASSIS DE CAMINHAO, EXCLUSIVE O CHASSIS, CAPACIDADE DE3,5T</t>
    </r>
  </si>
  <si>
    <r>
      <rPr>
        <b/>
        <sz val="8"/>
        <rFont val="Arial"/>
        <family val="2"/>
      </rPr>
      <t>19.004.0006-D - CAMINHAO COM CARROCERIA FIXA,TRUCADO,CAPACIDADE DE 12T,INCLUSIVE MOTORISTA                                               (H)</t>
    </r>
  </si>
  <si>
    <r>
      <rPr>
        <sz val="7"/>
        <rFont val="Calibri"/>
        <family val="2"/>
      </rPr>
      <t>CAMINHAO COM CARROCERIA FIXA, TRUCADO, PRECO SEM PNEUS, CAPACIDADE DE 12T - Percentual=22,27%</t>
    </r>
  </si>
  <si>
    <r>
      <rPr>
        <b/>
        <sz val="8"/>
        <rFont val="Arial"/>
        <family val="2"/>
      </rPr>
      <t>19.004.0006-E - CAMINHAO COM CARROCERIA FIXA,TRUCADO,CAPACIDADE DE 12T,INCLUSIVE MOTORISTA                                               (H)</t>
    </r>
  </si>
  <si>
    <r>
      <rPr>
        <sz val="7"/>
        <rFont val="Calibri"/>
        <family val="2"/>
      </rPr>
      <t>CAMINHAO COM CARROCERIA FIXA, TRUCADO, PRECO SEM PNEUS, CAPACIDADE DE 12T - Percentual=25,34%</t>
    </r>
  </si>
  <si>
    <r>
      <rPr>
        <b/>
        <sz val="8"/>
        <rFont val="Arial"/>
        <family val="2"/>
      </rPr>
      <t>19.004.0080-C - GUINDAUTO COM CAPACIDADE MAXIMA DE CARGA EM TORNO DE 3,5T A APROXIMADAMENTE 2,00M E ALCANCE MAXIMO VERTICAL(DO SOLO)A APROXIMADAMENTE 7,00M,ANGULO DE GIRO DE 180�,MONTADO SOBRE CHASSIS DE CAMINHAO,EXCLUSIVE ESTE.SAO CONSIDERADOS DOIS AJUDANTES,EXCLUSIVE OPERADOR QUE E CONSIDERADO O MOTORISTA DO CAMINHAO (H)</t>
    </r>
  </si>
  <si>
    <r>
      <rPr>
        <b/>
        <sz val="8"/>
        <rFont val="Arial"/>
        <family val="2"/>
      </rPr>
      <t>04.006.0014-B - CARGA E DESCARGA MANUAL DE MATERIAL QUE EXIJA O CONCURSO DE MAIS DE UM SERVENTE PARA CADA PECA:VERGALHOES,VIGAS DE MADEIRA,CAIXAS E MEIOS-FIOS,EM CAMINHAO DE CARROCERIA FIXA A OLEODIESEL,COM CAPACIDADE UTIL DE 7,5T,INCLUSIVE O TEMPO DE CARGA,DESCARGA E MANOBRA (T)</t>
    </r>
  </si>
  <si>
    <r>
      <rPr>
        <b/>
        <sz val="8"/>
        <rFont val="Arial"/>
        <family val="2"/>
      </rPr>
      <t>54.001.0176-B - PINUS EM PECAS DE 7,50 X 22,50CM (3"X9")                                                                                 (M)</t>
    </r>
  </si>
  <si>
    <r>
      <rPr>
        <b/>
        <sz val="8"/>
        <rFont val="Arial"/>
        <family val="2"/>
      </rPr>
      <t>19.006.0030-C - SOQUETE VIBRATORIO DE 78KG,EXCLUSIVE OPERADOR                                                                            (H)</t>
    </r>
  </si>
  <si>
    <r>
      <rPr>
        <sz val="7"/>
        <rFont val="Calibri"/>
        <family val="2"/>
      </rPr>
      <t>03537</t>
    </r>
  </si>
  <si>
    <r>
      <rPr>
        <sz val="7"/>
        <rFont val="Calibri"/>
        <family val="2"/>
      </rPr>
      <t>SOQUETE VIBRATORIO DE 78KG, COM MOTOR AGASOLINA DE 2,5CV</t>
    </r>
  </si>
  <si>
    <r>
      <rPr>
        <b/>
        <sz val="8"/>
        <rFont val="Arial"/>
        <family val="2"/>
      </rPr>
      <t>19.006.0030-E - SOQUETE VIBRATORIO DE 78KG,EXCLUSIVE OPERADOR                                                                            (H)</t>
    </r>
  </si>
  <si>
    <r>
      <rPr>
        <b/>
        <sz val="8"/>
        <rFont val="Arial"/>
        <family val="2"/>
      </rPr>
      <t>19.005.0028-C - RETROESCAVADEIRA, COM PESO OPERACIONAL EM TORNO DE 7T, MOTORDIESEL EM TORNO DE 75CV, CAPACIDADE APROXIMADA DA CACAMBA DE0,76M3, PROFUNDIDADE DE ESCAVACAO MAXIMA DE 4,00M, INCLUSIVEOPERADOR (H)</t>
    </r>
  </si>
  <si>
    <r>
      <rPr>
        <sz val="7"/>
        <rFont val="Calibri"/>
        <family val="2"/>
      </rPr>
      <t>MAO-DE-OBRA DE OPERADOR DE MAQUINA (TRATOR, ETC.), INCLUSIVE ENCARGOS SOCIAIS DESONERADOS</t>
    </r>
  </si>
  <si>
    <r>
      <rPr>
        <sz val="7"/>
        <rFont val="Calibri"/>
        <family val="2"/>
      </rPr>
      <t>00824</t>
    </r>
  </si>
  <si>
    <r>
      <rPr>
        <sz val="7"/>
        <rFont val="Calibri"/>
        <family val="2"/>
      </rPr>
      <t>CONJUNTO DE 02 PNEUS DIAGONAIS,18.4-30,10 LONAS,ACRESCIDO DE 02 PNEUS DIAGONAIS,8.25-15,12 LONAS</t>
    </r>
  </si>
  <si>
    <r>
      <rPr>
        <sz val="7"/>
        <rFont val="Calibri"/>
        <family val="2"/>
      </rPr>
      <t>05817</t>
    </r>
  </si>
  <si>
    <r>
      <rPr>
        <sz val="7"/>
        <rFont val="Calibri"/>
        <family val="2"/>
      </rPr>
      <t>RETROESCAVADEIRA, PRECO SEM PNEUS, PESOEM TORNO DE 7T, MOTOR DIESEL EM TORNO DE75CV, CAPAC. APROX. CACAMBA DE 0,76M3</t>
    </r>
  </si>
  <si>
    <r>
      <rPr>
        <b/>
        <sz val="8"/>
        <rFont val="Arial"/>
        <family val="2"/>
      </rPr>
      <t>19.005.0028-E - RETROESCAVADEIRA, COM PESO OPERACIONAL EM TORNO DE 7T, MOTOR DIESEL EM TORNO DE 75CV, CAPACIDADE APROXIMADA DA CACAMBA DE 0,76M3, PROFUNDIDADE DE ESCAVACAO MAXIMA DE 4,00M, INCLUSIVE OPERADOR (H)</t>
    </r>
  </si>
  <si>
    <r>
      <rPr>
        <b/>
        <sz val="8"/>
        <rFont val="Arial"/>
        <family val="2"/>
      </rPr>
      <t>19.005.0008-C - ESCAVADEIRA HIDRAULICA DE ESTEIRA, COM PESO OPERACIONAL EM TORNO DE 17T, MOTOR DIESEL EM TORNO DE 111CV, CACAMBA COM CAPACIDADE APROXIMADA DE 0,78M3, PROFUNDIDADE DE ESCAVACAO MAXIMA DE 6,60M, COM 3 BRACOS ARTICULADOS, BRACO INTERMEDIARIO AJUSTAVEL EM 3 POSICOES, INCLUSIVE OPERADOR (H)</t>
    </r>
  </si>
  <si>
    <r>
      <rPr>
        <sz val="7"/>
        <rFont val="Calibri"/>
        <family val="2"/>
      </rPr>
      <t>05816</t>
    </r>
  </si>
  <si>
    <r>
      <rPr>
        <sz val="7"/>
        <rFont val="Calibri"/>
        <family val="2"/>
      </rPr>
      <t>ESCAVADEIRA HIDRAULICA DE ESTEIRA, PESOEM TORNO DE 17T, MOTOR DIESEL EM TORNO DE 111CV, CACAMBA CAPAC. APROX. DE 0,78M3</t>
    </r>
  </si>
  <si>
    <r>
      <rPr>
        <b/>
        <sz val="8"/>
        <rFont val="Arial"/>
        <family val="2"/>
      </rPr>
      <t>19.005.0008-E - ESCAVADEIRA HIDRAULICA DE ESTEIRA, COM PESO OPERACIONAL EM TORNO DE 17T, MOTOR DIESEL EM TORNO DE 111CV, CACAMBA COM CAPACIDADE APROXIMADA DE 0,78M3, PROFUNDIDADE DE ESCAVACAO MAXIMA DE 6,60M, COM 3 BRACOS ARTICULADOS, BRACO INTERMEDIARIO AJUSTAVEL EM 3 POSICOES, INCLUSIVE OPERADOR (H)</t>
    </r>
  </si>
  <si>
    <r>
      <rPr>
        <b/>
        <sz val="8"/>
        <rFont val="Arial"/>
        <family val="2"/>
      </rPr>
      <t>19.004.0014-C - CAMINHAO BASCULANTE,NO TOCO,CAPACIDADE DE 10,00M3,INCLUSIVE MOTORISTA                                                    (H)</t>
    </r>
  </si>
  <si>
    <r>
      <rPr>
        <sz val="7"/>
        <rFont val="Calibri"/>
        <family val="2"/>
      </rPr>
      <t>03500</t>
    </r>
  </si>
  <si>
    <r>
      <rPr>
        <sz val="7"/>
        <rFont val="Calibri"/>
        <family val="2"/>
      </rPr>
      <t>CAMINHAO BASCULANTE, NO TOCO, PRECO SEMPNEUS, CAPACIDADE DE 10,00M3 - Percentual=15,00%</t>
    </r>
  </si>
  <si>
    <r>
      <rPr>
        <b/>
        <sz val="8"/>
        <rFont val="Arial"/>
        <family val="2"/>
      </rPr>
      <t>19.004.0012-C - CAMINHAO BASCULANTE,NO TOCO,CAPACIDADE DE 5,00M3,INCLUSIVE MOTORISTA                                                     (H)</t>
    </r>
  </si>
  <si>
    <r>
      <rPr>
        <sz val="7"/>
        <rFont val="Calibri"/>
        <family val="2"/>
      </rPr>
      <t>00883</t>
    </r>
  </si>
  <si>
    <r>
      <rPr>
        <sz val="7"/>
        <rFont val="Calibri"/>
        <family val="2"/>
      </rPr>
      <t>CONJUNTO DE 06 PNEUS DIAGONAIS, 9.00-20,12 LONAS</t>
    </r>
  </si>
  <si>
    <r>
      <rPr>
        <sz val="7"/>
        <rFont val="Calibri"/>
        <family val="2"/>
      </rPr>
      <t>01428</t>
    </r>
  </si>
  <si>
    <r>
      <rPr>
        <sz val="7"/>
        <rFont val="Calibri"/>
        <family val="2"/>
      </rPr>
      <t>CAMINHAO BASCULANTE, NO TOCO, PRECO SEMPNEUS, CAPACIDADE DE 5,00M3 - Percentual=15,00%</t>
    </r>
  </si>
  <si>
    <r>
      <rPr>
        <b/>
        <sz val="8"/>
        <rFont val="Arial"/>
        <family val="2"/>
      </rPr>
      <t>19.004.0012-E - CAMINHAO BASCULANTE,NO TOCO,CAPACIDADE DE 5,00M3,INCLUSIVE MOTORISTA                                                     (H)</t>
    </r>
  </si>
  <si>
    <r>
      <rPr>
        <sz val="7"/>
        <rFont val="Calibri"/>
        <family val="2"/>
      </rPr>
      <t>CAMINHAO BASCULANTE, NO TOCO, PRECO SEMPNEUS, CAPACIDADE DE 5,00M3 - Percentual=25,34%</t>
    </r>
  </si>
  <si>
    <r>
      <rPr>
        <b/>
        <sz val="8"/>
        <rFont val="Arial"/>
        <family val="2"/>
      </rPr>
      <t>19.005.0030-C - PA CARREGADEIRA DE PNEUS COM PESO OPERACIONAL EM TORNO DE 12T, POTENCIA EM TORNO DE 121CV, PA COM CAPACIDADE RASA APROXIMADA DE 1,30M3, INCLUSIVE OPERADOR (H)</t>
    </r>
  </si>
  <si>
    <r>
      <rPr>
        <sz val="7"/>
        <rFont val="Calibri"/>
        <family val="2"/>
      </rPr>
      <t>00829</t>
    </r>
  </si>
  <si>
    <r>
      <rPr>
        <sz val="7"/>
        <rFont val="Calibri"/>
        <family val="2"/>
      </rPr>
      <t>CONJUNTO DE 04 PNEUS DIAGONAIS, 17.5-25,12 LONAS</t>
    </r>
  </si>
  <si>
    <r>
      <rPr>
        <sz val="7"/>
        <rFont val="Calibri"/>
        <family val="2"/>
      </rPr>
      <t>01305</t>
    </r>
  </si>
  <si>
    <r>
      <rPr>
        <sz val="7"/>
        <rFont val="Calibri"/>
        <family val="2"/>
      </rPr>
      <t>PA CARREGADEIRA DE PNEUS, PRECO SEM PNEUS, PESO EM TORNO DE 12T, MOTOR DIESEL EMTORNO DE 121CV, PA CAPAC. APROX. 1,30M3</t>
    </r>
  </si>
  <si>
    <r>
      <rPr>
        <b/>
        <sz val="8"/>
        <rFont val="Arial"/>
        <family val="2"/>
      </rPr>
      <t>19.005.0030-E - PA CARREGADEIRA DE PNEUS COM PESO OPERACIONAL EM TORNO DE 12T, POTENCIA EM TORNO DE 121CV, PA COM CAPACIDADE RASA APROXIMADA DE 1,30M3, INCLUSIVE OPERADOR (H)</t>
    </r>
  </si>
  <si>
    <r>
      <rPr>
        <b/>
        <sz val="8"/>
        <rFont val="Arial"/>
        <family val="2"/>
      </rPr>
      <t>11.001.0005-B - CONCRETO DOSADO RACIONALMENTE PARA UMA RESISTENCIA CARACTERISTICA A COMPRESSAO DE 15MPA,COMPREENDENDO APENAS O FORNECIMENTO DOS MATERIAIS,INCLUSIVE 5% DE PERDAS (M3)</t>
    </r>
  </si>
  <si>
    <r>
      <rPr>
        <b/>
        <sz val="8"/>
        <rFont val="Arial"/>
        <family val="2"/>
      </rPr>
      <t>11.002.0023-B - LANCAMENTO DE CONCRETO EM PECAS ARMADAS,INCLUSIVE TRANSPORTE HORIZONTAL ATE 20,00M EM CARRINHOS,E VERTICAL ATE 10,00M COM TORRE E GUINCHO,COLOCACAO,ADENSAMENTO E ACABAMENTO,CONSIDERANDO UMA PRODUCAO APROXIMADA DE 2,00M3/H (M3)</t>
    </r>
  </si>
  <si>
    <r>
      <rPr>
        <b/>
        <sz val="8"/>
        <rFont val="Arial"/>
        <family val="2"/>
      </rPr>
      <t>17.025.0040-B - PINTURA COM EMULSAO OLEOSA PARA DESMOLDAGEM DE FORMAS DE MADEIRA,EM DUAS DEMAOS                                          (M2)</t>
    </r>
  </si>
  <si>
    <r>
      <rPr>
        <sz val="7"/>
        <rFont val="Calibri"/>
        <family val="2"/>
      </rPr>
      <t>00995</t>
    </r>
  </si>
  <si>
    <r>
      <rPr>
        <sz val="7"/>
        <rFont val="Calibri"/>
        <family val="2"/>
      </rPr>
      <t>DESMOLDANTE PROTETOR DE FORMAS EM EMULSAO OLEOSA</t>
    </r>
  </si>
  <si>
    <r>
      <rPr>
        <b/>
        <sz val="8"/>
        <rFont val="Arial"/>
        <family val="2"/>
      </rPr>
      <t>11.004.0021-B - FORMAS DE MADEIRA DE 3� PARA MOLDAGEM DE PECAS DE CONCRETO ARMADO COM PARAMENTOS PLANOS,EM LAJES,VIGAS,PAREDES,ETC,SERVINDO A MADEIRA 2 VEZES,INCLUSIVE DESMOLDAGEM,EXCLUSIVE ESCORAMENTO (M2)</t>
    </r>
  </si>
  <si>
    <r>
      <rPr>
        <sz val="7"/>
        <rFont val="Calibri"/>
        <family val="2"/>
      </rPr>
      <t>17.025.0040-B</t>
    </r>
  </si>
  <si>
    <r>
      <rPr>
        <sz val="7"/>
        <rFont val="Calibri"/>
        <family val="2"/>
      </rPr>
      <t xml:space="preserve">PINTURA COM EMULSAO OLEOSA PARA DESMOLDAGEM DE FORMAS DE MADEIRA,EM DUAS DEMAOS                                         </t>
    </r>
  </si>
  <si>
    <r>
      <rPr>
        <b/>
        <sz val="8"/>
        <rFont val="Arial"/>
        <family val="2"/>
      </rPr>
      <t>19.005.0037-C - ROMPEDOR PNEUMATICO DE 32,6KG DE PESO,CONSUMO DE AR 38,8L/S,FREQUENCIA DE IMPACTOS DE 1.100,IMP/MIN,EXCLUSIVE OPERADOR,PONTEIRA E MANGUEIRA (H)</t>
    </r>
  </si>
  <si>
    <r>
      <rPr>
        <sz val="7"/>
        <rFont val="Calibri"/>
        <family val="2"/>
      </rPr>
      <t>01332</t>
    </r>
  </si>
  <si>
    <r>
      <rPr>
        <sz val="7"/>
        <rFont val="Calibri"/>
        <family val="2"/>
      </rPr>
      <t>ROMPEDOR PNEUMATICO (MARTELETE), COM 32,6KG DE PESO, CONSUMO DE AR 38,8L/S, FREQUENCIA IMPACTO 1.100 IMP/MIN.</t>
    </r>
  </si>
  <si>
    <r>
      <rPr>
        <b/>
        <sz val="8"/>
        <rFont val="Arial"/>
        <family val="2"/>
      </rPr>
      <t>19.011.0002-C - COMPRESSOR DE AR,PORTATIL E REBOCAVEL,PRESSAO DE TRABALHO DE 102PSI,DESCARGA LIVRE EFETIVA DE 200PCM,MOTOR DIESEL,EXCLUSIVE OPERADOR (H)</t>
    </r>
  </si>
  <si>
    <r>
      <rPr>
        <sz val="7"/>
        <rFont val="Calibri"/>
        <family val="2"/>
      </rPr>
      <t>01424</t>
    </r>
  </si>
  <si>
    <r>
      <rPr>
        <sz val="7"/>
        <rFont val="Calibri"/>
        <family val="2"/>
      </rPr>
      <t>COMPRESSOR DE AR PORTATIL E REBOCAVEL, PRESSAO DE TRABALHO DE 102 PSI, C/MOTOR DIESEL 040CV E DESC.LIVRE EFET. 200 PCM</t>
    </r>
  </si>
  <si>
    <r>
      <rPr>
        <b/>
        <sz val="8"/>
        <rFont val="Arial"/>
        <family val="2"/>
      </rPr>
      <t>19.011.0002-D - COMPRESSOR DE AR,PORTATIL E REBOCAVEL,PRESSAO DE TRABALHO DE 102PSI,DESCARGA LIVRE EFETIVA DE 200PCM,MOTOR DIESEL,EXCLUSIVE OPERADOR (H)</t>
    </r>
  </si>
  <si>
    <r>
      <rPr>
        <b/>
        <sz val="8"/>
        <rFont val="Arial"/>
        <family val="2"/>
      </rPr>
      <t>19.005.0037-E - ROMPEDOR PNEUMATICO DE 32,6KG DE PESO,CONSUMO DE AR 38,8L/S,FREQUENCIA DE IMPACTOS DE 1.100,IMP/MIN,EXCLUSIVE OPERADOR,PONTEIRA E MANGUEIRA (H)</t>
    </r>
  </si>
  <si>
    <r>
      <rPr>
        <b/>
        <sz val="8"/>
        <rFont val="Arial"/>
        <family val="2"/>
      </rPr>
      <t>19.011.0002-E - COMPRESSOR DE AR,PORTATIL E REBOCAVEL,PRESSAO DE TRABALHO DE 102PSI,DESCARGA LIVRE EFETIVA DE 200PCM,MOTOR DIESEL,EXCLUSIVE OPERADOR (H)</t>
    </r>
  </si>
  <si>
    <r>
      <rPr>
        <b/>
        <sz val="8"/>
        <rFont val="Arial"/>
        <family val="2"/>
      </rPr>
      <t>19.004.0004-D - CAMINHAO COM CARROCERIA FIXA,NO TOCO,CAPACIDADE DE 7,5T,INCLUSIVE MOTORISTA                                              (H)</t>
    </r>
  </si>
  <si>
    <r>
      <rPr>
        <sz val="7"/>
        <rFont val="Calibri"/>
        <family val="2"/>
      </rPr>
      <t>CAMINHAO COM CARROCERIA FIXA, NO TOCO, PRECO SEM PNEUS, CAPACIDADE DE 7,5T - Percentual=20,62%</t>
    </r>
  </si>
  <si>
    <r>
      <rPr>
        <b/>
        <sz val="8"/>
        <rFont val="Arial"/>
        <family val="2"/>
      </rPr>
      <t>19.004.0051-C - GUINDASTE SOBRE RODAS,MEIA LANCA,CAPACIDADE DE 6T,INCLUSIVE OPERADOR                                                     (H)</t>
    </r>
  </si>
  <si>
    <r>
      <rPr>
        <sz val="7"/>
        <rFont val="Calibri"/>
        <family val="2"/>
      </rPr>
      <t>00836</t>
    </r>
  </si>
  <si>
    <r>
      <rPr>
        <sz val="7"/>
        <rFont val="Calibri"/>
        <family val="2"/>
      </rPr>
      <t>CONJUNTO DE 06 PNEUS DIAGONAIS, COM CAMAA, 7.50-15, 10 LONAS</t>
    </r>
  </si>
  <si>
    <r>
      <rPr>
        <sz val="7"/>
        <rFont val="Calibri"/>
        <family val="2"/>
      </rPr>
      <t>01341</t>
    </r>
  </si>
  <si>
    <r>
      <rPr>
        <sz val="7"/>
        <rFont val="Calibri"/>
        <family val="2"/>
      </rPr>
      <t>GUINDASTE SOBRE RODAS, PRECO SEM PNEUS,LANCA TELESCOPIA, COM MOTOR DIESEL DE 70CV E CAPACIDADE DE 6T</t>
    </r>
  </si>
  <si>
    <r>
      <rPr>
        <b/>
        <sz val="8"/>
        <rFont val="Arial"/>
        <family val="2"/>
      </rPr>
      <t>11.002.0014-B - PREPARO DE CONCRETO,EM CONDICOES ESPECIAIS,COMPREENDENDO MISTURA E AMASSAMENTO EM UMA BETONEIRA DE 320L,ADMITINDO-SE UMAPRODUCAO APROXIMADA DE 1,50M3/H,EXCLUINDO O FORNECIMENTO DOS MATERIAIS (M3)</t>
    </r>
  </si>
  <si>
    <r>
      <rPr>
        <b/>
        <sz val="8"/>
        <rFont val="Arial"/>
        <family val="2"/>
      </rPr>
      <t>11.002.0021-B - LANCAMENTO DE CONCRETO EM PECAS ARMADAS,INCLUSIVE TRANSPORTE HORIZONTAL ATE 20,00M EM CARRINHOS,E VERTICAL ATE 10,00M COM TORRE E GUINCHO,COLOCACAO,ADENSAMENTO E ACABAMENTO,CONSIDERANDO UMA PRODUCAO APROXIMADA DE 7,00M3/H (M3)</t>
    </r>
  </si>
  <si>
    <r>
      <rPr>
        <b/>
        <sz val="8"/>
        <rFont val="Arial"/>
        <family val="2"/>
      </rPr>
      <t>54.001.0172-B - PINUS EM PECAS DE 7,50 X 11,25CM (3"X4.1/2")                                                                             (M)</t>
    </r>
  </si>
  <si>
    <r>
      <rPr>
        <b/>
        <sz val="8"/>
        <rFont val="Arial"/>
        <family val="2"/>
      </rPr>
      <t>54.001.0174-B - PINUS EM PECAS DE 7,50 X 15,00CM (3"X6")                                                                                 (M)</t>
    </r>
  </si>
  <si>
    <r>
      <rPr>
        <b/>
        <sz val="8"/>
        <rFont val="Arial"/>
        <family val="2"/>
      </rPr>
      <t>11.004.0070-B - ESCORAMENTO DE FORMAS DE PARAMENTOS VERTICAIS,PARA ALTURA DE 1,50 A 5,00M,COM APROVEITAMENTO DE 2 VEZES DA MADEIRA,INCLUSIVE RETIRADA (M2)</t>
    </r>
  </si>
  <si>
    <r>
      <rPr>
        <sz val="7"/>
        <rFont val="Calibri"/>
        <family val="2"/>
      </rPr>
      <t>54.001.0172-B</t>
    </r>
  </si>
  <si>
    <r>
      <rPr>
        <sz val="7"/>
        <rFont val="Calibri"/>
        <family val="2"/>
      </rPr>
      <t xml:space="preserve">PINUS EM PECAS DE 7,50 X 11,25CM (3"X4.1/2")                                                                            </t>
    </r>
  </si>
  <si>
    <r>
      <rPr>
        <sz val="7"/>
        <rFont val="Calibri"/>
        <family val="2"/>
      </rPr>
      <t>54.001.0174-B</t>
    </r>
  </si>
  <si>
    <r>
      <rPr>
        <sz val="7"/>
        <rFont val="Calibri"/>
        <family val="2"/>
      </rPr>
      <t xml:space="preserve">PINUS EM PECAS DE 7,50 X 15,00CM (3"X6")                                                                                </t>
    </r>
  </si>
  <si>
    <r>
      <rPr>
        <b/>
        <sz val="8"/>
        <rFont val="Arial"/>
        <family val="2"/>
      </rPr>
      <t>11.005.0006-B - FORMAS DE CHAPAS DE MADEIRA COMPENSADA,DE 20MM DE ESPESSURA,PLASTIFICADAS,SERVINDO A MADEIRA 2 VEZES PARA VIADUTOS,INCLUINDO PECAS DE TRANSFERENCIA PARA ESCORAMENTO METALICO,EXCLUSIVE ESTE,INCLUSIVE FORNECIMENTO DE MATERIAIS E DESMOLDAGEM (M2)</t>
    </r>
  </si>
  <si>
    <r>
      <rPr>
        <sz val="7"/>
        <rFont val="Calibri"/>
        <family val="2"/>
      </rPr>
      <t>00288</t>
    </r>
  </si>
  <si>
    <r>
      <rPr>
        <sz val="7"/>
        <rFont val="Calibri"/>
        <family val="2"/>
      </rPr>
      <t>CHAPA DE MADEIRA COMPENSADA, PLASTIFICADA, COM ESPESSURA DE 20MM</t>
    </r>
  </si>
  <si>
    <r>
      <rPr>
        <b/>
        <sz val="8"/>
        <rFont val="Arial"/>
        <family val="2"/>
      </rPr>
      <t>11.009.0014-B - BARRA DE ACO CA-50,COM SALIENCIA OU MOSSA,COEFICIENTE DE CONFORMACAO SUPERFICIAL MINIMO (ADERENCIA) IGUAL A 1,5,DIAMETRODE 8 A 12,5MM,DESTINADA A ARMADURA DE CONCRETO ARMADO,10%DE PERDAS DE PONTAS E ARAME 18.FORNECIMENTO (KG)</t>
    </r>
  </si>
  <si>
    <r>
      <rPr>
        <sz val="7"/>
        <rFont val="Calibri"/>
        <family val="2"/>
      </rPr>
      <t>06212</t>
    </r>
  </si>
  <si>
    <r>
      <rPr>
        <sz val="7"/>
        <rFont val="Calibri"/>
        <family val="2"/>
      </rPr>
      <t>ACO CA-50, ESTIRADO, PRECO DE FABRICA, NO DIAMETRO DE 08,0MM</t>
    </r>
  </si>
  <si>
    <r>
      <rPr>
        <sz val="7"/>
        <rFont val="Calibri"/>
        <family val="2"/>
      </rPr>
      <t>06213</t>
    </r>
  </si>
  <si>
    <r>
      <rPr>
        <sz val="7"/>
        <rFont val="Calibri"/>
        <family val="2"/>
      </rPr>
      <t>ACO CA-50, ESTIRADO, PRECO DE FABRICA, NO DIAMETRO DE 10,0MM</t>
    </r>
  </si>
  <si>
    <r>
      <rPr>
        <sz val="7"/>
        <rFont val="Calibri"/>
        <family val="2"/>
      </rPr>
      <t>06214</t>
    </r>
  </si>
  <si>
    <r>
      <rPr>
        <sz val="7"/>
        <rFont val="Calibri"/>
        <family val="2"/>
      </rPr>
      <t>ACO CA-50, ESTIRADO, PRECO DE FABRICA, NO DIAMETRO DE 12,5MM</t>
    </r>
  </si>
  <si>
    <r>
      <rPr>
        <b/>
        <sz val="8"/>
        <rFont val="Arial"/>
        <family val="2"/>
      </rPr>
      <t>11.011.0030-B - CORTE,DOBRAGEM,MONTAGEM E COLOCACAO DE FERRAGENS NAS FORMAS,ACO CA-50,EM BARRAS REDONDAS,COM DIAMETRO DE 8 A 12,5MM      (KG)</t>
    </r>
  </si>
  <si>
    <r>
      <rPr>
        <b/>
        <sz val="8"/>
        <rFont val="Arial"/>
        <family val="2"/>
      </rPr>
      <t>19.004.0031-C - CARRETA PARA TRANSPORTE PESADO,CAPACIDADE PARA CARGA UTIL DE 30T,INCLUSIVE MOTORISTA                                     (H)</t>
    </r>
  </si>
  <si>
    <r>
      <rPr>
        <sz val="7"/>
        <rFont val="Calibri"/>
        <family val="2"/>
      </rPr>
      <t>00821</t>
    </r>
  </si>
  <si>
    <r>
      <rPr>
        <sz val="7"/>
        <rFont val="Calibri"/>
        <family val="2"/>
      </rPr>
      <t>CONJUNTO DE 12 PNEUS DIAGONAIS,11.00-22,16 LONAS</t>
    </r>
  </si>
  <si>
    <r>
      <rPr>
        <sz val="7"/>
        <rFont val="Calibri"/>
        <family val="2"/>
      </rPr>
      <t>01588</t>
    </r>
  </si>
  <si>
    <r>
      <rPr>
        <sz val="7"/>
        <rFont val="Calibri"/>
        <family val="2"/>
      </rPr>
      <t>CARRETA (CAVALO + REBOQUE) PARA TRANSPORTE PESADO, PRECO SEM PNEUS, REBAIXADO, CAPACIDADE PARA CARGA UTIL 30T - Percentual=15,00%</t>
    </r>
  </si>
  <si>
    <r>
      <rPr>
        <b/>
        <sz val="8"/>
        <rFont val="Arial"/>
        <family val="2"/>
      </rPr>
      <t>19.004.0031-E - CARRETA PARA TRANSPORTE PESADO,CAPACIDADE PARA CARGA UTIL DE 30T,INCLUSIVE MOTORISTA                                     (H)</t>
    </r>
  </si>
  <si>
    <r>
      <rPr>
        <sz val="7"/>
        <rFont val="Calibri"/>
        <family val="2"/>
      </rPr>
      <t>CARRETA (CAVALO + REBOQUE) PARA TRANSPORTE PESADO, PRECO SEM PNEUS, REBAIXADO, CAPACIDADE PARA CARGA UTIL 30T - Percentual=25,34%</t>
    </r>
  </si>
  <si>
    <r>
      <rPr>
        <b/>
        <sz val="8"/>
        <rFont val="Arial"/>
        <family val="2"/>
      </rPr>
      <t>19.004.0056-C - GUINDASTE ARTICULADO,SOBRE CAMINHAO DIESEL(INCLUSIVE ESTE),MOMENTO MAXIMO DE ELEVACAO 30TXM E CAPACIDADE MAXIMA DE ELEVACAO 8,5T A 3,4M,INCLUSIVE OPERADOR E AUXILIAR (H)</t>
    </r>
  </si>
  <si>
    <r>
      <rPr>
        <sz val="7"/>
        <rFont val="Calibri"/>
        <family val="2"/>
      </rPr>
      <t>MAO-DE-OBRA DE OPERADOR DE MAQUINAS AUX.(COMPRESSOR, ROLO COMPACTADOR LEVE...),INCLUSIVE ENCARGOS SOCIAIS DESONERADOS</t>
    </r>
  </si>
  <si>
    <r>
      <rPr>
        <sz val="7"/>
        <rFont val="Calibri"/>
        <family val="2"/>
      </rPr>
      <t>CAMINHAO COM CARROCERIA FIXA, TRUCADO, PRECO SEM PNEUS, CAPACIDADE DE 12T</t>
    </r>
  </si>
  <si>
    <r>
      <rPr>
        <sz val="7"/>
        <rFont val="Calibri"/>
        <family val="2"/>
      </rPr>
      <t>13502</t>
    </r>
  </si>
  <si>
    <r>
      <rPr>
        <sz val="7"/>
        <rFont val="Calibri"/>
        <family val="2"/>
      </rPr>
      <t>GUINDASTE ARTICULADO COM CAPACIDADE MAX.DE 30T/M E ALCANCE MAX. VERTICAL DO SOLO DE APROX. 17,0M, EXCLUSIVE CHASSIS</t>
    </r>
  </si>
  <si>
    <r>
      <rPr>
        <b/>
        <sz val="8"/>
        <rFont val="Arial"/>
        <family val="2"/>
      </rPr>
      <t>19.004.0056-D - GUINDASTE ARTICULADO,SOBRE CAMINHAO DIESEL(INCLUSIVE ESTE),MOMENTO MAXIMO DE ELEVACAO 30TXM E CAPACIDADE MAXIMA DE ELEVACAO 8,5T A 3,4M,INCLUSIVE OPERADOR E AUXILIAR (H)</t>
    </r>
  </si>
  <si>
    <r>
      <rPr>
        <b/>
        <sz val="8"/>
        <rFont val="Arial"/>
        <family val="2"/>
      </rPr>
      <t>19.004.0075-C - PORTICO ROLANTE MOTORIZADO (OU ELETRICO),COM VAO E ALTURA DE 5M,ACOMPANHADO DE TRILHOS ROLANTES ELETRIFICADOS COM PERCURSO DE 30M E TALHA ELETRICA COM TROLE DE CABO DE ACO E PAINELELETRICO,COM CAPACIDADE PARA 10T,INCLUSIVE MONTAGEM DO CONJUNTO,EXCLUSIVE OPERADOR (H)</t>
    </r>
  </si>
  <si>
    <r>
      <rPr>
        <sz val="7"/>
        <rFont val="Calibri"/>
        <family val="2"/>
      </rPr>
      <t>13507</t>
    </r>
  </si>
  <si>
    <r>
      <rPr>
        <sz val="7"/>
        <rFont val="Calibri"/>
        <family val="2"/>
      </rPr>
      <t>PORTICO ROLANTE MOTORIZADO(OU ELETRICO),VAO/ALTURA=5M,INCL.TRILHOS ROLANTES ELETRIFICADOS 30M E TALHA CAP.10T,INCL.MONT.</t>
    </r>
  </si>
  <si>
    <r>
      <rPr>
        <b/>
        <sz val="8"/>
        <rFont val="Arial"/>
        <family val="2"/>
      </rPr>
      <t>19.004.0075-E - PORTICO ROLANTE MOTORIZADO (OU ELETRICO),COM VAO E ALTURA DE 5M,ACOMPANHADO DE TRILHOS ROLANTES ELETRIFICADOS COM PERCURSO DE 30M E TALHA ELETRICA COM TROLE DE CABO DE ACO E PAINELELETRICO,COM CAPACIDADE PARA 10T,INCLUSIVE MONTAGEM DO CONJUNTO,EXCLUSIVE OPERADOR (H)</t>
    </r>
  </si>
  <si>
    <r>
      <rPr>
        <b/>
        <sz val="8"/>
        <rFont val="Arial"/>
        <family val="2"/>
      </rPr>
      <t>11.001.0006-B - CONCRETO DOSADO RACIONALMENTE PARA UMA RESISTENCIA CARACTERISTICA A COMPRESSAO DE 20MPA,COMPREENDENDO APENAS O FORNECIMENTO DOS MATERIAIS,INCLUSIVE 5% DE PERDAS (M3)</t>
    </r>
  </si>
  <si>
    <r>
      <rPr>
        <b/>
        <sz val="8"/>
        <rFont val="Arial"/>
        <family val="2"/>
      </rPr>
      <t>12.005.0135-B - ALVENARIA PARA CAIXAS ENTERRADAS,ATE 1,60M DE PROFUNDIDADE,COM BLOCOS DE CONCRETO DE 20X20X40CM,COM ARGAMASSA DE CIMENTOE AREIA,NO TRACO 1:4 E CONCRETO 20MPA,PARA PREENCHIMENTO DOSFUROS DOS MESMOS,EM PAREDES DE UMA VEZ(0,20M) (M2)</t>
    </r>
  </si>
  <si>
    <r>
      <rPr>
        <sz val="7"/>
        <rFont val="Calibri"/>
        <family val="2"/>
      </rPr>
      <t>00104</t>
    </r>
  </si>
  <si>
    <r>
      <rPr>
        <sz val="7"/>
        <rFont val="Calibri"/>
        <family val="2"/>
      </rPr>
      <t>BLOCO DE CONCRETO PRENSADO, PARA ALVENARIA, DE (20X20X40)CM</t>
    </r>
  </si>
  <si>
    <r>
      <rPr>
        <sz val="7"/>
        <rFont val="Calibri"/>
        <family val="2"/>
      </rPr>
      <t>11.001.0006-B</t>
    </r>
  </si>
  <si>
    <r>
      <rPr>
        <sz val="7"/>
        <rFont val="Calibri"/>
        <family val="2"/>
      </rPr>
      <t>CONCRETO DOSADO RACIONALMENTE PARA UMA RESISTENCIA CARACTERISTICA A COMPRESSAO DE 20MPA,COMPREENDENDO APENAS O FORNECIMENTO DOS MATERIAIS,INCLUSIVE 5% DE PERDAS</t>
    </r>
  </si>
  <si>
    <r>
      <rPr>
        <b/>
        <sz val="8"/>
        <rFont val="Arial"/>
        <family val="2"/>
      </rPr>
      <t>13.001.0010-B - CHAPISCO EM SUPERFICIE DE CONCRETO OU ALVENARIA,COM ARGAMASSA DE CIMENTO E AREIA,NO TRACO 1:3,COM 5MM DE ESPESSURA       (M2)</t>
    </r>
  </si>
  <si>
    <r>
      <rPr>
        <b/>
        <sz val="8"/>
        <rFont val="Arial"/>
        <family val="2"/>
      </rPr>
      <t>13.001.0030-B - EMBOCO COM ARGAMASSA DE CIMENTO E AREIA,NO TRACO 1:4 COM 1,5CM DE ESPESSURA,INCLUSIVE CHAPISCO DE CIMENTO E AREIA,NO TRACO 1:3 (M2)</t>
    </r>
  </si>
  <si>
    <r>
      <rPr>
        <sz val="7"/>
        <rFont val="Calibri"/>
        <family val="2"/>
      </rPr>
      <t>13.001.0010-B</t>
    </r>
  </si>
  <si>
    <r>
      <rPr>
        <sz val="7"/>
        <rFont val="Calibri"/>
        <family val="2"/>
      </rPr>
      <t xml:space="preserve">CHAPISCO EM SUPERFICIE DE CONCRETO OU ALVENARIA,COM ARGAMASSA DE CIMENTO E AREIA,NO TRACO 1:3,COM 5MM DE ESPESSURA      </t>
    </r>
  </si>
  <si>
    <r>
      <rPr>
        <b/>
        <sz val="8"/>
        <rFont val="Arial"/>
        <family val="2"/>
      </rPr>
      <t>19.005.0030-D - PA CARREGADEIRA DE PNEUS COM PESO OPERACIONAL EM TORNO DE 12T, POTENCIA EM TORNO DE 121CV, PA COM CAPACIDADE RASA APROXIMADA DE 1,30M3, INCLUSIVE OPERADOR (H)</t>
    </r>
  </si>
  <si>
    <r>
      <rPr>
        <b/>
        <sz val="8"/>
        <rFont val="Arial"/>
        <family val="2"/>
      </rPr>
      <t>12.005.0140-B - ALVENARIA PARA CAIXAS ENTERRADAS,ATE 3,00M DE PROFUNDIDADE,COM BLOCOS DE CONCRETO DE 20X20X40CM,COM ARGAMASSA DE CIMENTOE AREIA,NO TRACO 1:4 E CONCRETO 20MPA,PARA PREENCHIMENTO DOSFUROS DOS MESMOS,EM PAREDES DE UMA VEZ(0,20M) (M2)</t>
    </r>
  </si>
  <si>
    <r>
      <rPr>
        <b/>
        <sz val="8"/>
        <rFont val="Arial"/>
        <family val="2"/>
      </rPr>
      <t>19.004.0020-C - CAMINHAO TANQUE,CAPACIDADE DE 6.000L,INCLUSIVE MOTORISTA                                                                 (H)</t>
    </r>
  </si>
  <si>
    <r>
      <rPr>
        <sz val="7"/>
        <rFont val="Calibri"/>
        <family val="2"/>
      </rPr>
      <t>01597</t>
    </r>
  </si>
  <si>
    <r>
      <rPr>
        <sz val="7"/>
        <rFont val="Calibri"/>
        <family val="2"/>
      </rPr>
      <t>CAMINHAO TANQUE, PRECO SEM PNEUS, CAPACIDADE DE 6000 LITROS - Percentual=15,00%</t>
    </r>
  </si>
  <si>
    <r>
      <rPr>
        <b/>
        <sz val="8"/>
        <rFont val="Arial"/>
        <family val="2"/>
      </rPr>
      <t>19.004.0020-E - CAMINHAO TANQUE,CAPACIDADE DE 6.000L,INCLUSIVE MOTORISTA                                                                 (H)</t>
    </r>
  </si>
  <si>
    <r>
      <rPr>
        <sz val="7"/>
        <rFont val="Calibri"/>
        <family val="2"/>
      </rPr>
      <t>CAMINHAO TANQUE, PRECO SEM PNEUS, CAPACIDADE DE 6000 LITROS - Percentual=25,34%</t>
    </r>
  </si>
  <si>
    <r>
      <rPr>
        <b/>
        <sz val="8"/>
        <rFont val="Arial"/>
        <family val="2"/>
      </rPr>
      <t>19.005.0012-C - MOTONIVELADORA COM PESO OPERACIONAL EM TORNO DE 18T, MOTOR DIESEL EM TORNO DE 125CV, INCLUSIVE OPERADOR                  (H)</t>
    </r>
  </si>
  <si>
    <r>
      <rPr>
        <sz val="7"/>
        <rFont val="Calibri"/>
        <family val="2"/>
      </rPr>
      <t>00827</t>
    </r>
  </si>
  <si>
    <r>
      <rPr>
        <sz val="7"/>
        <rFont val="Calibri"/>
        <family val="2"/>
      </rPr>
      <t>CONJUNTO DE 06 PNEUS DIAGONAIS, SEM CAMARA, 13.00-24, 10 LONAS</t>
    </r>
  </si>
  <si>
    <r>
      <rPr>
        <sz val="7"/>
        <rFont val="Calibri"/>
        <family val="2"/>
      </rPr>
      <t>01301</t>
    </r>
  </si>
  <si>
    <r>
      <rPr>
        <sz val="7"/>
        <rFont val="Calibri"/>
        <family val="2"/>
      </rPr>
      <t>MOTONIVELADORA, PRECO SEM PNEUS, COM PESO OPERACIONAL EM TORNO DE 18T, COM MOTORDIESEL EM TORNO DE 125CV</t>
    </r>
  </si>
  <si>
    <r>
      <rPr>
        <b/>
        <sz val="8"/>
        <rFont val="Arial"/>
        <family val="2"/>
      </rPr>
      <t>19.005.0015-C - GRADE DE DISCO,ARMADURA LEVE,COM 20 (VINTE) DISCOS,PESO DE 1300KG,LARGURA DE CORTE DE 2,50M,ACIONAMENTO MECANICO,EXCLUSIVE OPERADOR (H)</t>
    </r>
  </si>
  <si>
    <r>
      <rPr>
        <sz val="7"/>
        <rFont val="Calibri"/>
        <family val="2"/>
      </rPr>
      <t>01322</t>
    </r>
  </si>
  <si>
    <r>
      <rPr>
        <sz val="7"/>
        <rFont val="Calibri"/>
        <family val="2"/>
      </rPr>
      <t>GRADE ARADORA MECANICA, C/NUM.DE DISCO 24, LARG.DO CORTE 250CM, E EIXO DE 1.5/8", POT.MOTOR 120 A 130CV, ESPES.230MM</t>
    </r>
  </si>
  <si>
    <r>
      <rPr>
        <b/>
        <sz val="8"/>
        <rFont val="Arial"/>
        <family val="2"/>
      </rPr>
      <t>19.005.0015-E - GRADE DE DISCO,ARMADURA LEVE,COM 20 (VINTE) DISCOS,PESO DE 1.300KG,LARGURA DE CORTE DE 2,50M,ACIONAMENTO MECANICO,EXCLUSIVE OPERADOR (H)</t>
    </r>
  </si>
  <si>
    <r>
      <rPr>
        <b/>
        <sz val="8"/>
        <rFont val="Arial"/>
        <family val="2"/>
      </rPr>
      <t>19.005.0016-C - TRATOR DE PNEUS COM MOTOR DIESEL DE 61CV,INCLUSIVE OPERADOR                                                              (H)</t>
    </r>
  </si>
  <si>
    <r>
      <rPr>
        <sz val="7"/>
        <rFont val="Calibri"/>
        <family val="2"/>
      </rPr>
      <t>00423</t>
    </r>
  </si>
  <si>
    <r>
      <rPr>
        <sz val="7"/>
        <rFont val="Calibri"/>
        <family val="2"/>
      </rPr>
      <t>CONJUNTO DE 02 PNEUS DIAGONAIS,7.50-16,08 LONAS,ACRESCIDO DE 02 PNEUS DIAGONAIS14.9/13.28,08 LONAS</t>
    </r>
  </si>
  <si>
    <r>
      <rPr>
        <sz val="7"/>
        <rFont val="Calibri"/>
        <family val="2"/>
      </rPr>
      <t>01596</t>
    </r>
  </si>
  <si>
    <r>
      <rPr>
        <sz val="7"/>
        <rFont val="Calibri"/>
        <family val="2"/>
      </rPr>
      <t>TRATOR DE PNEUS, PRECO SEM PNEUS, COM MOTOR DIESEL DE 61CV</t>
    </r>
  </si>
  <si>
    <r>
      <rPr>
        <b/>
        <sz val="8"/>
        <rFont val="Arial"/>
        <family val="2"/>
      </rPr>
      <t>19.005.0016-E - TRATOR DE PNEUS COM MOTOR DIESEL DE 61CV,INCLUSIVE OPERADOR                                                              (H)</t>
    </r>
  </si>
  <si>
    <r>
      <rPr>
        <b/>
        <sz val="8"/>
        <rFont val="Arial"/>
        <family val="2"/>
      </rPr>
      <t>19.006.0006-C - ROLO ESTATICO DE 7 RODAS,AUTOPROPELIDO,PARA COMPACTACAO DE  ASFALTO,COM ESPESSURA DE 25 A 50MM,LARGURA DE COMPACTACAO 1,82M,CLASSE DE PESO 21T,INCLUSIVE OPERADOR (H)</t>
    </r>
  </si>
  <si>
    <r>
      <rPr>
        <sz val="7"/>
        <rFont val="Calibri"/>
        <family val="2"/>
      </rPr>
      <t>13514</t>
    </r>
  </si>
  <si>
    <r>
      <rPr>
        <sz val="7"/>
        <rFont val="Calibri"/>
        <family val="2"/>
      </rPr>
      <t>ROLO COMPACTADOR DE PNEUS, 7 RODAS, MOTOR 99HP, PESO 21.000KG, LARGURA DE ROLAGEM 1800MM, PARA COMPACTACAO DE ASFALTO</t>
    </r>
  </si>
  <si>
    <r>
      <rPr>
        <b/>
        <sz val="8"/>
        <rFont val="Arial"/>
        <family val="2"/>
      </rPr>
      <t>19.006.0006-E - ROLO ESTATICO DE 7 RODAS,AUTOPROPELIDO,PARA COMPACTACAO DE  ASFALTO,COM ESPESSURA DE 25 A 50MM,LARGURA DE COMPACTACAO 1,82M,CLASSE DE PESO 21T,INCLUSIVE OPERADOR (H)</t>
    </r>
  </si>
  <si>
    <r>
      <rPr>
        <b/>
        <sz val="8"/>
        <rFont val="Arial"/>
        <family val="2"/>
      </rPr>
      <t>19.006.0009-C - ROLO COMPACTADOR PE-DE-CARNEIRO DUPLO,REBOCAVEL,C/2 TAMBORES 1000MM DE DIAM.E 1220MM DE COMPRIMENTO,COMPRIMENTO TOTAL DOROLO 3700MM,TRACAO NECESSARIA 65CV,PESO LIQUIDO 2150KG,PESOCOM LASTRO DE AGUA 4650KG,PESO COM LASTRO DE AREIA 6000KG,PRESSAO SOBRE O SOLO SEM LASTRO 12KG/CM2,PRESSAO COM LASTRO DE AGUA 20KG/CM2,EXCLUSIVE OPERADOR (H)</t>
    </r>
  </si>
  <si>
    <r>
      <rPr>
        <sz val="7"/>
        <rFont val="Calibri"/>
        <family val="2"/>
      </rPr>
      <t>13516</t>
    </r>
  </si>
  <si>
    <r>
      <rPr>
        <sz val="7"/>
        <rFont val="Calibri"/>
        <family val="2"/>
      </rPr>
      <t>ROLO COMPACTADOR PE-DE-CARNEIRO DUPLO C/2 TAMBORES, TRACAO NECESSARIA 65CV, REF.CMV</t>
    </r>
  </si>
  <si>
    <r>
      <rPr>
        <b/>
        <sz val="8"/>
        <rFont val="Arial"/>
        <family val="2"/>
      </rPr>
      <t>19.006.0009-E - ROLO COMPACTADOR PE-DE-CARNEIRO DUPLO,REBOCAVEL,C/2 TAMBORES 1000MM DE DIAM.E 1220MM DE COMPRIMENTO,COMPRIMENTO TOTAL DOROLO 3700MM,TRACAO NECESSARIA 65CV,PESO LIQUIDO 2150KG,PESOCOM LASTRO DE AGUA 4650KG,PESO COM LASTRO DE AREIA 6000KG,PRESSAO SOBRE O SOLO SEM LASTRO 12KG/CM2,PRESSAO COM LASTRO DE AGUA 20KG/CM2,EXCLUSIVE OPERADOR (H)</t>
    </r>
  </si>
  <si>
    <r>
      <rPr>
        <b/>
        <sz val="8"/>
        <rFont val="Arial"/>
        <family val="2"/>
      </rPr>
      <t>19.007.0004-2 - BETONEIRA PARA 320L DE MISTURA SECA,DE CARREGAMENTO MECANICO E TAMBOR REVERSIVEL,COM MOTOR A GASOLINA,EXCLUSIVE OPERADOR (H)</t>
    </r>
  </si>
  <si>
    <r>
      <rPr>
        <b/>
        <sz val="8"/>
        <rFont val="Arial"/>
        <family val="2"/>
      </rPr>
      <t>19.007.0004-4 - BETONEIRA PARA 320L DE MISTURA SECA,DE CARREGAMENTO MECANICO E TAMBOR REVERSIVEL,COM MOTOR A GASOLINA,EXCLUSIVE OPERADOR (H)</t>
    </r>
  </si>
  <si>
    <r>
      <rPr>
        <b/>
        <sz val="8"/>
        <rFont val="Arial"/>
        <family val="2"/>
      </rPr>
      <t>07.002.0040-1 - ARGAMASSA DE CIMENTO E AREIA,NO TRACO 1:6,PREPARO MECANICO                                                               (M3)</t>
    </r>
  </si>
  <si>
    <r>
      <rPr>
        <sz val="7"/>
        <rFont val="Calibri"/>
        <family val="2"/>
      </rPr>
      <t>01969</t>
    </r>
  </si>
  <si>
    <r>
      <rPr>
        <sz val="7"/>
        <rFont val="Calibri"/>
        <family val="2"/>
      </rPr>
      <t>MAO-DE-OBRA DE OPERADOR DE MAQUINAS AUX.(COMPRESSOR, ROLO COMPACTADOR LEVE...),INCLUSIVE ENCARGOS SOCIAIS - Percentual=3,00%</t>
    </r>
  </si>
  <si>
    <r>
      <rPr>
        <sz val="7"/>
        <rFont val="Calibri"/>
        <family val="2"/>
      </rPr>
      <t>19.007.0004-2</t>
    </r>
  </si>
  <si>
    <r>
      <rPr>
        <sz val="7"/>
        <rFont val="Calibri"/>
        <family val="2"/>
      </rPr>
      <t>19.007.0004-4</t>
    </r>
  </si>
  <si>
    <r>
      <rPr>
        <b/>
        <sz val="8"/>
        <rFont val="Arial"/>
        <family val="2"/>
      </rPr>
      <t>03.001.0085-1 - ESCAVACAO MANUAL EM MATERIAL DE 1�CATEGORIA,A CEU ABERTO,PARA PROFUNDIDADES MAIORES QUE 0,50M COM REMOCAO ATE 1 DAM      (M3)</t>
    </r>
  </si>
  <si>
    <r>
      <rPr>
        <b/>
        <sz val="8"/>
        <rFont val="Arial"/>
        <family val="2"/>
      </rPr>
      <t>03.001.0001-B - ESCAVACAO MANUAL DE VALA/CAVA EM MATERIAL DE 1� CATEGORIA (A(AREIA,ARGILA OU PICARRA),ATE 1,50M DE PROFUNDIDADE,EXCLUSIVE ESCORAMENTO E ESGOTAMENTO (M3)</t>
    </r>
  </si>
  <si>
    <r>
      <rPr>
        <b/>
        <sz val="8"/>
        <rFont val="Arial"/>
        <family val="2"/>
      </rPr>
      <t>11.002.0036-B - LANCAMENTO DE CONCRETO EM PECAS SEM ARMADURA,EM CONDICOES ESPECIAIS,INCLUSIVE O TRANSPORTE HORIZONTAL ATE 20,00M EM CARRINHOS,COLOCACAO,ADENSAMENTO E ACABAMENTO,CONSIDERANDO UMA PRODUCAO APROXIMADA DE 1,50M3/H (M3)</t>
    </r>
  </si>
  <si>
    <r>
      <rPr>
        <b/>
        <sz val="8"/>
        <rFont val="Arial"/>
        <family val="2"/>
      </rPr>
      <t>11.003.0014-B - CONCRETO CICLOPICO CONFECCIONADO COM CONCRETO DOSADO PARA UMA RESISTENCIA CARACTERISTICA A COMPRESSAO DE 10MPA,TENDO 30%DO VOLUME REAL OCUPADO POR PEDRA-DE-MAO,INCLUSIVE MATERIAIS,TRANSPORTE,PREPARO,LANCAMENTO E ADENSAMENTO (M3)</t>
    </r>
  </si>
  <si>
    <r>
      <rPr>
        <sz val="7"/>
        <rFont val="Calibri"/>
        <family val="2"/>
      </rPr>
      <t>11.002.0036-B</t>
    </r>
  </si>
  <si>
    <r>
      <rPr>
        <sz val="7"/>
        <rFont val="Calibri"/>
        <family val="2"/>
      </rPr>
      <t>LANCAMENTO DE CONCRETO EM PECAS SEM ARMADURA,EM CONDICOES ESPECIAIS,INCLUSIVE O TRANSPORTE HORIZONTAL ATE 20,00M EM CARRINHOS,COLOCACAO,ADENSAMENTO E ACABAMENTO,CONSIDERANDO UMA PRODUCAO APROXIMADA DE 1,50M3/H</t>
    </r>
  </si>
  <si>
    <r>
      <rPr>
        <b/>
        <sz val="8"/>
        <rFont val="Arial"/>
        <family val="2"/>
      </rPr>
      <t>19.005.0036-C - ROMPEDOR HIDRAULICO ADAPTAVEL A ESCAVADEIRA HIDRAULICA(EXCLUSIVE ESTA),COM PESO OPERACIONAL DE 1700KG,FREQUENCIA DE IMPACTOS DE 320 A 600BPM,INCLUSIVE PONTEIRO DE 130MM DE DIAMETRO,EXCLUSIVE OPERADOR (H)</t>
    </r>
  </si>
  <si>
    <r>
      <rPr>
        <sz val="7"/>
        <rFont val="Calibri"/>
        <family val="2"/>
      </rPr>
      <t>13512</t>
    </r>
  </si>
  <si>
    <r>
      <rPr>
        <sz val="7"/>
        <rFont val="Calibri"/>
        <family val="2"/>
      </rPr>
      <t>ROMPEDOR HIDRAULICO ADAPTAVEL A ESCAV.HIDRAULICA (EXCL.ESTA) C/PESO OPERAC.1700KG,FREQ.IMPACTOS 320 A 600BPM,130MM DIAM.</t>
    </r>
  </si>
  <si>
    <r>
      <rPr>
        <b/>
        <sz val="8"/>
        <rFont val="Arial"/>
        <family val="2"/>
      </rPr>
      <t>19.005.0036-E - ROMPEDOR HIDRAULICO ADAPTAVEL A ESCAVADEIRA HIDRAULICA(EXCLUSIVE ESTA),COM PESO OPERACIONAL DE 1700KG,FREQUENCIA DE IMPACTOS DE 320 A 600BPM,INCLUSIVE PONTEIRO DE 130MM DE DIAMETRO,EXCLUSIVE OPERADOR (H)</t>
    </r>
  </si>
  <si>
    <r>
      <rPr>
        <b/>
        <sz val="8"/>
        <rFont val="Arial"/>
        <family val="2"/>
      </rPr>
      <t>19.006.0035-C - MAQUINA DE DEMARCACAO DE FAIXAS A FRIO PARA USO RODOVIARIO E URBANO,EXCLUSIVE OPERADOR                                   (H)</t>
    </r>
  </si>
  <si>
    <r>
      <rPr>
        <sz val="7"/>
        <rFont val="Calibri"/>
        <family val="2"/>
      </rPr>
      <t>00093</t>
    </r>
  </si>
  <si>
    <r>
      <rPr>
        <sz val="7"/>
        <rFont val="Calibri"/>
        <family val="2"/>
      </rPr>
      <t>MAQUINA DEMARCADORA DE FAIXA,C/3 PISTOLAS E 2 TANQUES PARA TINTA COM CAP.MIN.200L CADA,M.DIESEL 30HP,CAP.COMP.2240L/MIN</t>
    </r>
  </si>
  <si>
    <r>
      <rPr>
        <b/>
        <sz val="8"/>
        <rFont val="Arial"/>
        <family val="2"/>
      </rPr>
      <t>19.011.0006-C - GERADOR MONOFASICO,POTENCIA MAXIMA DE 2,5KVA(2500W),VOLTAGEM:110/220V,FREQUENCIA:60HZ,COM MOTOR A GASOLINA,COM TANQUE DEAPROXIMADAMENTE 13L E AUTONOMIA APROXIMADA DE 11H,EXCLUSIVEOPERADOR (H)</t>
    </r>
  </si>
  <si>
    <r>
      <rPr>
        <sz val="7"/>
        <rFont val="Calibri"/>
        <family val="2"/>
      </rPr>
      <t>01478</t>
    </r>
  </si>
  <si>
    <r>
      <rPr>
        <sz val="7"/>
        <rFont val="Calibri"/>
        <family val="2"/>
      </rPr>
      <t>GERADOR MONOFASICO A GASOLINA POTENCIA MAX. 2.5KVA, 110/220V, FREQ.60HZ</t>
    </r>
  </si>
  <si>
    <r>
      <rPr>
        <b/>
        <sz val="8"/>
        <rFont val="Arial"/>
        <family val="2"/>
      </rPr>
      <t>19.011.0006-E - GERADOR MONOFASICO,POTENCIA MAXIMA DE 2,5KVA(2500W),VOLTAGEM:110/220V,FREQUENCIA:60HZ,COM MOTOR A GASOLINA,COM TANQUE DEAPROXIMADAMENTE 13L E AUTONOMIA APROXIMADA DE 11H,EXCLUSIVEOPERADOR (H)</t>
    </r>
  </si>
  <si>
    <r>
      <rPr>
        <b/>
        <sz val="8"/>
        <rFont val="Arial"/>
        <family val="2"/>
      </rPr>
      <t>19.004.0014-E - CAMINHAO BASCULANTE,NO TOCO,CAPACIDADE DE 10,00M3,INCLUSIVE MOTORISTA                                                    (H)</t>
    </r>
  </si>
  <si>
    <r>
      <rPr>
        <sz val="7"/>
        <rFont val="Calibri"/>
        <family val="2"/>
      </rPr>
      <t>CAMINHAO BASCULANTE, NO TOCO, PRECO SEMPNEUS, CAPACIDADE DE 10,00M3 - Percentual=25,34%</t>
    </r>
  </si>
  <si>
    <r>
      <rPr>
        <b/>
        <sz val="8"/>
        <rFont val="Arial"/>
        <family val="2"/>
      </rPr>
      <t>54.001.0154-B - DESGASTE DE DENTES E PORTA DENTES                                                                                        (UN)</t>
    </r>
  </si>
  <si>
    <r>
      <rPr>
        <sz val="7"/>
        <rFont val="Calibri"/>
        <family val="2"/>
      </rPr>
      <t>02225</t>
    </r>
  </si>
  <si>
    <r>
      <rPr>
        <sz val="7"/>
        <rFont val="Calibri"/>
        <family val="2"/>
      </rPr>
      <t>COTACAO DO DOLAR-DOS-EUA, VALOR COMERCIAL DE VENDA</t>
    </r>
  </si>
  <si>
    <r>
      <rPr>
        <b/>
        <sz val="8"/>
        <rFont val="Arial"/>
        <family val="2"/>
      </rPr>
      <t>19.005.0006-C - MAQUINA FRESADORA A FRIO,LARGURA DE FRESAGEM DE 1,00M,INCLUSIVE OPERADOR E AJUDANTE                                      (H)</t>
    </r>
  </si>
  <si>
    <r>
      <rPr>
        <sz val="7"/>
        <rFont val="Calibri"/>
        <family val="2"/>
      </rPr>
      <t>20004</t>
    </r>
  </si>
  <si>
    <r>
      <rPr>
        <sz val="7"/>
        <rFont val="Calibri"/>
        <family val="2"/>
      </rPr>
      <t>MAO-DE-OBRA DE AJUDANTE DA CONSTRUCAO CIVIL, INCLUSIVE ENCARGOS SOCIAIS DESONERADOS - Percentual=31,00%</t>
    </r>
  </si>
  <si>
    <r>
      <rPr>
        <sz val="7"/>
        <rFont val="Calibri"/>
        <family val="2"/>
      </rPr>
      <t>MAO-DE-OBRA DE OPERADOR DE MAQUINA (TRATOR, ETC.), INCLUSIVE ENCARGOS SOCIAIS DESONERADOS - Percentual=31,00%</t>
    </r>
  </si>
  <si>
    <r>
      <rPr>
        <sz val="7"/>
        <rFont val="Calibri"/>
        <family val="2"/>
      </rPr>
      <t>00598</t>
    </r>
  </si>
  <si>
    <r>
      <rPr>
        <sz val="7"/>
        <rFont val="Calibri"/>
        <family val="2"/>
      </rPr>
      <t>MAQUINA FRESADORA A FRIO, C/LARGURA DE FRESAGEM DE 1,00M, CAPAC.DO MOTOR 105KW EDESEMP.FRESAGEM 150,00 A 500,00M2/H</t>
    </r>
  </si>
  <si>
    <r>
      <rPr>
        <sz val="7"/>
        <rFont val="Calibri"/>
        <family val="2"/>
      </rPr>
      <t>00884</t>
    </r>
  </si>
  <si>
    <r>
      <rPr>
        <sz val="7"/>
        <rFont val="Calibri"/>
        <family val="2"/>
      </rPr>
      <t>CONJUNTO DE 04 PNEUS DIAGONAIS, 6.50-16,8 LONAS</t>
    </r>
  </si>
  <si>
    <r>
      <rPr>
        <sz val="7"/>
        <rFont val="Calibri"/>
        <family val="2"/>
      </rPr>
      <t>54.001.0154-B</t>
    </r>
  </si>
  <si>
    <r>
      <rPr>
        <sz val="7"/>
        <rFont val="Calibri"/>
        <family val="2"/>
      </rPr>
      <t xml:space="preserve">DESGASTE DE DENTES E PORTA DENTES                                                                                       </t>
    </r>
  </si>
  <si>
    <r>
      <rPr>
        <b/>
        <sz val="8"/>
        <rFont val="Arial"/>
        <family val="2"/>
      </rPr>
      <t>19.005.0006-E - MAQUINA FRESADORA A FRIO,LARGURA DE FRESAGEM DE 1,00M,INCLUSIVE OPERADOR E AJUDANTE                                      (H)</t>
    </r>
  </si>
  <si>
    <r>
      <rPr>
        <b/>
        <sz val="8"/>
        <rFont val="Arial"/>
        <family val="2"/>
      </rPr>
      <t>19.005.0028-2 - RETROESCAVADEIRA, COM PESO OPERACIONAL EM TORNO DE 7T, MOTORDIESEL EM TORNO DE 75CV, CAPACIDADE APROXIMADA DA CACAMBA DE0,76M3, PROFUNDIDADE DE ESCAVACAO MAXIMA DE 4,00M, INCLUSIVEOPERADOR (H)</t>
    </r>
  </si>
  <si>
    <r>
      <rPr>
        <sz val="7"/>
        <rFont val="Calibri"/>
        <family val="2"/>
      </rPr>
      <t>01970</t>
    </r>
  </si>
  <si>
    <r>
      <rPr>
        <sz val="7"/>
        <rFont val="Calibri"/>
        <family val="2"/>
      </rPr>
      <t>MAO-DE-OBRA DE OPERADOR DE MAQUINA (TRATOR, ETC), INCLUSIVE ENCARGOS SOCIAIS</t>
    </r>
  </si>
  <si>
    <r>
      <rPr>
        <b/>
        <sz val="8"/>
        <rFont val="Arial"/>
        <family val="2"/>
      </rPr>
      <t>19.006.0005-C - ROLO VIBRATORIO LISO,DE 7T,AUTOPROPULSOR,LARGURA TOTAL DE 2,015M,INCLUSIVE OPERADOR                                      (H)</t>
    </r>
  </si>
  <si>
    <r>
      <rPr>
        <sz val="7"/>
        <rFont val="Calibri"/>
        <family val="2"/>
      </rPr>
      <t>05820</t>
    </r>
  </si>
  <si>
    <r>
      <rPr>
        <sz val="7"/>
        <rFont val="Calibri"/>
        <family val="2"/>
      </rPr>
      <t>ROLO VIBRATORIO LISO, AUTO-PROPULSOR, COM MOTOR DIESEL DE 76HP, CAPAC.7T, LARG.TOTAL 2,015M</t>
    </r>
  </si>
  <si>
    <r>
      <rPr>
        <b/>
        <sz val="8"/>
        <rFont val="Arial"/>
        <family val="2"/>
      </rPr>
      <t>19.006.0005-E - ROLO VIBRATORIO LISO,DE 7T,AUTOPROPULSOR,LARGURA TOTAL DE 2,015M,INCLUSIVE OPERADOR                                      (H)</t>
    </r>
  </si>
  <si>
    <r>
      <rPr>
        <b/>
        <sz val="8"/>
        <rFont val="Arial"/>
        <family val="2"/>
      </rPr>
      <t>19.006.0010-C - 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 (H)</t>
    </r>
  </si>
  <si>
    <r>
      <rPr>
        <sz val="7"/>
        <rFont val="Calibri"/>
        <family val="2"/>
      </rPr>
      <t>05821</t>
    </r>
  </si>
  <si>
    <r>
      <rPr>
        <sz val="7"/>
        <rFont val="Calibri"/>
        <family val="2"/>
      </rPr>
      <t>USINA PRE-MISTURADORA DE SOLOS P/ESTABIL.DE BASE, CAPAC. 350 A 600T/H, CORREIA TRANSF.36"X19,10M, EQUIP.COMPL. (USC-2)</t>
    </r>
  </si>
  <si>
    <r>
      <rPr>
        <b/>
        <sz val="8"/>
        <rFont val="Arial"/>
        <family val="2"/>
      </rPr>
      <t>19.006.0018-C - ESPALHADOR DE AGREGADOS,REBOCAVEL,CAPACIDADE RASA DE 1,30M3,LARGURA MAXIMA DE DISTRIBUICAO DE 3,66M,COMPRIMENTO DE 4,10M,LARGURA DE 1,30M,ALTURA DE 1,00M,4 RODAS COM PNEUMATICOS 6X9(10 LONAS),PESO DE 860KG,DIAMETRO DO ROLO DE 12,7CM(5"),EXCLUSIVE OPERADOR (H)</t>
    </r>
  </si>
  <si>
    <r>
      <rPr>
        <sz val="7"/>
        <rFont val="Calibri"/>
        <family val="2"/>
      </rPr>
      <t>00832</t>
    </r>
  </si>
  <si>
    <r>
      <rPr>
        <sz val="7"/>
        <rFont val="Calibri"/>
        <family val="2"/>
      </rPr>
      <t>CONJUNTO DE 04 PNEUS DIAGONAIS, 6.00-9,10 LONAS</t>
    </r>
  </si>
  <si>
    <r>
      <rPr>
        <sz val="7"/>
        <rFont val="Calibri"/>
        <family val="2"/>
      </rPr>
      <t>01315</t>
    </r>
  </si>
  <si>
    <r>
      <rPr>
        <sz val="7"/>
        <rFont val="Calibri"/>
        <family val="2"/>
      </rPr>
      <t>DISTRIBUIDOR AGREG.,PRECO S/PNEUS,REB.C/CAPAC.RASA 1,30M3,LARG.MAX.DIST.3,66M,COMP.4,10M,LARG.1,30M,ALT.1,00M,6X9,10 LON</t>
    </r>
  </si>
  <si>
    <r>
      <rPr>
        <b/>
        <sz val="8"/>
        <rFont val="Arial"/>
        <family val="2"/>
      </rPr>
      <t>08.001.0002-B - BASE DE BRITA GRADUADA,INCLUSIVE FORNECIMENTO DOS MATERIAIS,MEDIDA APOS A COMPACTACAO                                    (M3)</t>
    </r>
  </si>
  <si>
    <r>
      <rPr>
        <b/>
        <sz val="8"/>
        <rFont val="Arial"/>
        <family val="2"/>
      </rPr>
      <t>19.006.0002-C - ROLO COMPACTADOR TANDEM,DE 6 A 9T,MOTOR DIESEL DE 55CV,INCLUSIVE OPERADOR                                                (H)</t>
    </r>
  </si>
  <si>
    <r>
      <rPr>
        <sz val="7"/>
        <rFont val="Calibri"/>
        <family val="2"/>
      </rPr>
      <t>01429</t>
    </r>
  </si>
  <si>
    <r>
      <rPr>
        <sz val="7"/>
        <rFont val="Calibri"/>
        <family val="2"/>
      </rPr>
      <t>ROLO COMPACTADOR, COM MOTOR DIESEL DE 55CV, CAPACIDADE DE 6 A 9T</t>
    </r>
  </si>
  <si>
    <r>
      <rPr>
        <b/>
        <sz val="8"/>
        <rFont val="Arial"/>
        <family val="2"/>
      </rPr>
      <t>19.006.0002-E - ROLO COMPACTADOR TANDEM,DE 6 A 9T,INCLUSIVE OPERADOR                                                                     (H)</t>
    </r>
  </si>
  <si>
    <r>
      <rPr>
        <b/>
        <sz val="8"/>
        <rFont val="Arial"/>
        <family val="2"/>
      </rPr>
      <t>19.011.0009-C - 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 (H)</t>
    </r>
  </si>
  <si>
    <r>
      <rPr>
        <sz val="7"/>
        <rFont val="Calibri"/>
        <family val="2"/>
      </rPr>
      <t>01440</t>
    </r>
  </si>
  <si>
    <r>
      <rPr>
        <sz val="7"/>
        <rFont val="Calibri"/>
        <family val="2"/>
      </rPr>
      <t>GRUPO GER. ABERTO TRIF.220/127V,FREQ.50/60HZ C/REG.TEN.FREQ.AUT.QUADRO COM.MAN.TANQUE COMB.POT.145/125KVA INT./CONT</t>
    </r>
  </si>
  <si>
    <r>
      <rPr>
        <b/>
        <sz val="8"/>
        <rFont val="Arial"/>
        <family val="2"/>
      </rPr>
      <t>19.006.0011-C - 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 (H)</t>
    </r>
  </si>
  <si>
    <r>
      <rPr>
        <sz val="7"/>
        <rFont val="Calibri"/>
        <family val="2"/>
      </rPr>
      <t>20013</t>
    </r>
  </si>
  <si>
    <r>
      <rPr>
        <sz val="7"/>
        <rFont val="Calibri"/>
        <family val="2"/>
      </rPr>
      <t>MAO-DE-OBRA DE APONTADOR, INCLUSIVE ENCARGOS SOCIAIS DESONERADOS</t>
    </r>
  </si>
  <si>
    <r>
      <rPr>
        <sz val="7"/>
        <rFont val="Calibri"/>
        <family val="2"/>
      </rPr>
      <t>MAO-DE-OBRA DE LABORATORISTA DE SOLOS A,INCLUSIVE ENCARGOS SOCIAIS DESONERADOS</t>
    </r>
  </si>
  <si>
    <r>
      <rPr>
        <sz val="7"/>
        <rFont val="Calibri"/>
        <family val="2"/>
      </rPr>
      <t>20086</t>
    </r>
  </si>
  <si>
    <r>
      <rPr>
        <sz val="7"/>
        <rFont val="Calibri"/>
        <family val="2"/>
      </rPr>
      <t>MAO-DE-OBRA DE LABORATORISTA DE SOLOS B,INCLUSIVE ENCARGOS SOCIAIS DESONERADOS</t>
    </r>
  </si>
  <si>
    <r>
      <rPr>
        <sz val="7"/>
        <rFont val="Calibri"/>
        <family val="2"/>
      </rPr>
      <t>00219</t>
    </r>
  </si>
  <si>
    <r>
      <rPr>
        <sz val="7"/>
        <rFont val="Calibri"/>
        <family val="2"/>
      </rPr>
      <t>OLEO COMBUSTIVEL BPF, A GRANEL</t>
    </r>
  </si>
  <si>
    <r>
      <rPr>
        <sz val="7"/>
        <rFont val="Calibri"/>
        <family val="2"/>
      </rPr>
      <t>01594</t>
    </r>
  </si>
  <si>
    <r>
      <rPr>
        <sz val="7"/>
        <rFont val="Calibri"/>
        <family val="2"/>
      </rPr>
      <t>USINA PARA MISTURA BETUMINOSA DE ALTA CLASSE A QUENTE,60 A 90T/H,C/UNID ALIM E DOSAGEM FRIOS,SECA,PENEIRA DOSA,ALIMENTAD</t>
    </r>
  </si>
  <si>
    <r>
      <rPr>
        <sz val="7"/>
        <rFont val="Calibri"/>
        <family val="2"/>
      </rPr>
      <t>02822</t>
    </r>
  </si>
  <si>
    <r>
      <rPr>
        <sz val="7"/>
        <rFont val="Calibri"/>
        <family val="2"/>
      </rPr>
      <t>BALANCA RODOVIARIA ELETRONICA, COM PLATAFORMA DE (18,00X3,00)M, COM CAPACIDADE DE 60T</t>
    </r>
  </si>
  <si>
    <r>
      <rPr>
        <sz val="7"/>
        <rFont val="Calibri"/>
        <family val="2"/>
      </rPr>
      <t>19.011.0009-C</t>
    </r>
  </si>
  <si>
    <r>
      <rPr>
        <sz val="7"/>
        <rFont val="Calibri"/>
        <family val="2"/>
      </rPr>
      <t>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t>
    </r>
  </si>
  <si>
    <r>
      <rPr>
        <b/>
        <sz val="8"/>
        <rFont val="Arial"/>
        <family val="2"/>
      </rPr>
      <t>19.011.0009-E - 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 (H)</t>
    </r>
  </si>
  <si>
    <r>
      <rPr>
        <b/>
        <sz val="8"/>
        <rFont val="Arial"/>
        <family val="2"/>
      </rPr>
      <t>19.006.0011-E - 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 (H)</t>
    </r>
  </si>
  <si>
    <r>
      <rPr>
        <sz val="7"/>
        <rFont val="Calibri"/>
        <family val="2"/>
      </rPr>
      <t>19.011.0009-E</t>
    </r>
  </si>
  <si>
    <r>
      <rPr>
        <b/>
        <sz val="8"/>
        <rFont val="Arial"/>
        <family val="2"/>
      </rPr>
      <t>19.006.0019-C - VIBRO ACABADORA DE ASFALTO,SOBRE ESTEIRA,COM EXTENSAO PARA PAVIMENTACAO,LARGURA DE 4,27M,COM MOTOR DIESEL DE APROXIMADAMENTE 69CV,INCLUSIVE OPERADOR E AUXILIAR (H)</t>
    </r>
  </si>
  <si>
    <r>
      <rPr>
        <sz val="7"/>
        <rFont val="Calibri"/>
        <family val="2"/>
      </rPr>
      <t>01320</t>
    </r>
  </si>
  <si>
    <r>
      <rPr>
        <sz val="7"/>
        <rFont val="Calibri"/>
        <family val="2"/>
      </rPr>
      <t>VIBRO-ACABADORA DE ASFALTO, SOBRE ESTEIRA, C/MOTOR DIESEL DE 69CV (2.000RPM) C/EXT. P/PAVIMENTACAO DE 4,27M DE LARG.</t>
    </r>
  </si>
  <si>
    <r>
      <rPr>
        <b/>
        <sz val="8"/>
        <rFont val="Arial"/>
        <family val="2"/>
      </rPr>
      <t>19.006.0019-E - VIBRO ACABADORA DE ASFALTO,SOBRE ESTEIRA,COM EXTENSAO PARA PAVIMENTACAO,LARGURA DE 4,27M,COM MOTOR DIESEL DE APROXIMADAMENTE 69CV,INCLUSIVE OPERADOR E AUXILIAR (H)</t>
    </r>
  </si>
  <si>
    <r>
      <rPr>
        <b/>
        <sz val="8"/>
        <rFont val="Arial"/>
        <family val="2"/>
      </rPr>
      <t>19.006.0023-C - VASSOURA MECANICA,REBOCAVEL,LARGURA DE TRABALHO DE 2,44MM,EXCLUSIVE OPERADOR                                             (H)</t>
    </r>
  </si>
  <si>
    <r>
      <rPr>
        <sz val="7"/>
        <rFont val="Calibri"/>
        <family val="2"/>
      </rPr>
      <t>01487</t>
    </r>
  </si>
  <si>
    <r>
      <rPr>
        <sz val="7"/>
        <rFont val="Calibri"/>
        <family val="2"/>
      </rPr>
      <t>VASSOURA MECANICA REBOCAVEL, SEM ESCOVA,PRECO SEM PNEUS, LARGURA DE TRABALHO DE2,44M</t>
    </r>
  </si>
  <si>
    <r>
      <rPr>
        <sz val="7"/>
        <rFont val="Calibri"/>
        <family val="2"/>
      </rPr>
      <t>01488</t>
    </r>
  </si>
  <si>
    <r>
      <rPr>
        <sz val="7"/>
        <rFont val="Calibri"/>
        <family val="2"/>
      </rPr>
      <t>ESCOVA PARA VASSOURA MECANICA, CONJUNTODE 8 ESCOVAS</t>
    </r>
  </si>
  <si>
    <r>
      <rPr>
        <b/>
        <sz val="8"/>
        <rFont val="Arial"/>
        <family val="2"/>
      </rPr>
      <t>19.006.0023-E - VASSOURA MECANICA,REBOCAVEL,LARGURA DE TRABALHO DE 2,44M,EXCLUSIVE OPERADOR                                              (H)</t>
    </r>
  </si>
  <si>
    <r>
      <rPr>
        <b/>
        <sz val="8"/>
        <rFont val="Arial"/>
        <family val="2"/>
      </rPr>
      <t>19.006.0013-C - SISTEMA DE AQUECIMENTO COM UM TANQUE FIXO DE 30000 LITROS PARA ASFALTO E UM TANQUE DE 20000 LITROS PARA COMBUSTIVEL,COM SISTEMA DE CIRCULACAO DE ASFALTO,INCLUSIVE OPERADOR (H)</t>
    </r>
  </si>
  <si>
    <r>
      <rPr>
        <sz val="7"/>
        <rFont val="Calibri"/>
        <family val="2"/>
      </rPr>
      <t>13517</t>
    </r>
  </si>
  <si>
    <r>
      <rPr>
        <sz val="7"/>
        <rFont val="Calibri"/>
        <family val="2"/>
      </rPr>
      <t>SISTEMA DE AQUEC.C/1 TANQUE FIXO 30.000LP/ASFALTO E 1 TANQUE DE 20.000L P/COMB., C/SIST.CIRC.ASFALTO</t>
    </r>
  </si>
  <si>
    <r>
      <rPr>
        <b/>
        <sz val="8"/>
        <rFont val="Arial"/>
        <family val="2"/>
      </rPr>
      <t>55.100.0059-B - HORA PRODUTIVA (CP) DE CHASSIS DE CAMINHAO 7,5T, C/MOTORISTA                                                             (H)</t>
    </r>
  </si>
  <si>
    <r>
      <rPr>
        <sz val="7"/>
        <rFont val="Calibri"/>
        <family val="2"/>
      </rPr>
      <t>07067</t>
    </r>
  </si>
  <si>
    <r>
      <rPr>
        <sz val="7"/>
        <rFont val="Calibri"/>
        <family val="2"/>
      </rPr>
      <t>CHASSIS, PRECO SEM PNEUS, PARA CAMINHAODE 7,5T - Percentual=15,00%</t>
    </r>
  </si>
  <si>
    <r>
      <rPr>
        <b/>
        <sz val="8"/>
        <rFont val="Arial"/>
        <family val="2"/>
      </rPr>
      <t>19.006.0016-C - DISTRIBUIDOR DE BETUME(ASFALTO) SOB PRESSAO,MOTOR A GASOLINA,MONTADO SOBRE CAMINHAO,CAPACIDADE EFETIVA DO TANQUE DE 5000L,INCLUSIVE ESTE COM MOTORISTA (H)</t>
    </r>
  </si>
  <si>
    <r>
      <rPr>
        <sz val="7"/>
        <rFont val="Calibri"/>
        <family val="2"/>
      </rPr>
      <t>00217</t>
    </r>
  </si>
  <si>
    <r>
      <rPr>
        <sz val="7"/>
        <rFont val="Calibri"/>
        <family val="2"/>
      </rPr>
      <t>QUEROSENE, A GRANEL</t>
    </r>
  </si>
  <si>
    <r>
      <rPr>
        <sz val="7"/>
        <rFont val="Calibri"/>
        <family val="2"/>
      </rPr>
      <t>01316</t>
    </r>
  </si>
  <si>
    <r>
      <rPr>
        <sz val="7"/>
        <rFont val="Calibri"/>
        <family val="2"/>
      </rPr>
      <t>DISTRIBUIDOR DE BETUME (ASFALTO), PRECOS/PNEUS, SOB PRESSAO, C/MOTOR A GASOL.CAPAC.EFETIVA TANQUE 5.000L,M.DIESEL 132CV</t>
    </r>
  </si>
  <si>
    <r>
      <rPr>
        <sz val="7"/>
        <rFont val="Calibri"/>
        <family val="2"/>
      </rPr>
      <t>55.100.0059-B</t>
    </r>
  </si>
  <si>
    <r>
      <rPr>
        <sz val="7"/>
        <rFont val="Calibri"/>
        <family val="2"/>
      </rPr>
      <t xml:space="preserve">HORA PRODUTIVA (CP) DE CHASSIS DE CAMINHAO 7,5T, C/MOTORISTA                                                            </t>
    </r>
  </si>
  <si>
    <r>
      <rPr>
        <b/>
        <sz val="8"/>
        <rFont val="Arial"/>
        <family val="2"/>
      </rPr>
      <t>11.002.0035-B - LANCAMENTO DE CONCRETO EM PECAS SEM ARMADURA,INCLUSIVE O TRANSPORTE HORIZONTAL ATE 20,00M EM CARRINHOS,COLOCACAO,ADENSAMENTO E ACABAMENTO,CONSIDERANDO UMA PRODUCAO APROXIMADA DE 2,00M3/H (M3)</t>
    </r>
  </si>
  <si>
    <r>
      <rPr>
        <b/>
        <sz val="8"/>
        <rFont val="Arial"/>
        <family val="2"/>
      </rPr>
      <t>19.007.0006-C - BETONEIRA PARA 600L DE MISTURA SECA,DE CARREGAMENTO MECANICO E TAMBOR REVERSIVEL,COM MOTOR DIESEL,EXCLUSIVE OPERADOR     (H)</t>
    </r>
  </si>
  <si>
    <r>
      <rPr>
        <sz val="7"/>
        <rFont val="Calibri"/>
        <family val="2"/>
      </rPr>
      <t>01592</t>
    </r>
  </si>
  <si>
    <r>
      <rPr>
        <sz val="7"/>
        <rFont val="Calibri"/>
        <family val="2"/>
      </rPr>
      <t>BETONEIRA PARA 600 LITROS DE MISTURA SECA, COM CARREGAMENTO MECANICO E TAMBOR REVERSIVEL, COM MOTOR DIESEL</t>
    </r>
  </si>
  <si>
    <r>
      <rPr>
        <b/>
        <sz val="8"/>
        <rFont val="Arial"/>
        <family val="2"/>
      </rPr>
      <t>11.002.0012-B - PREPARO DE CONCRETO,COMPREENDENDO MISTURA E AMASSAMENTO EM UMA BETONEIRA DE 600L,ADMITINDO-SE UMA PRODUCAO APROXIMADA DE3,50M3/H,EXCLUINDO O FORNECIMENTO DOS MATERIAIS (M3)</t>
    </r>
  </si>
  <si>
    <r>
      <rPr>
        <sz val="7"/>
        <rFont val="Calibri"/>
        <family val="2"/>
      </rPr>
      <t>19.007.0006-C</t>
    </r>
  </si>
  <si>
    <r>
      <rPr>
        <sz val="7"/>
        <rFont val="Calibri"/>
        <family val="2"/>
      </rPr>
      <t xml:space="preserve">BETONEIRA PARA 600L DE MISTURA SECA,DE CARREGAMENTO MECANICO E TAMBOR REVERSIVEL,COM MOTOR DIESEL,EXCLUSIVE OPERADOR    </t>
    </r>
  </si>
  <si>
    <r>
      <rPr>
        <b/>
        <sz val="8"/>
        <rFont val="Arial"/>
        <family val="2"/>
      </rPr>
      <t>11.002.0034-B - LANCAMENTO DE CONCRETO EM PECAS SEM ARMADURA,INCLUSIVE O TRANSPORTE HORIZONTAL ATE 20,00M EM CARRINHOS,COLOCACAO,ADENSAMENTO E ACABAMENTO,CONSIDERANDO UMA PRODUCAO APROXIMADA DE 3,50M3/H (M3)</t>
    </r>
  </si>
  <si>
    <r>
      <rPr>
        <b/>
        <sz val="8"/>
        <rFont val="Arial"/>
        <family val="2"/>
      </rPr>
      <t>54.001.0170-B - PINUS EM PECAS DE 3,75 X 22,50CM (1.1/2"X9")                                                                             (M)</t>
    </r>
  </si>
  <si>
    <r>
      <rPr>
        <b/>
        <sz val="8"/>
        <rFont val="Arial"/>
        <family val="2"/>
      </rPr>
      <t>11.004.0001-B - FORMAS ESPECIAIS DE MADEIRA PARA PECAS DE CONCRETO PRE-MOLDADO,SERVINDO 20 VEZES,TABUAS DE MADEIRA DE 3�,COM 4CM DE ESPESSURA,MOLDAGEM E DESMOLDAGEM (M2)</t>
    </r>
  </si>
  <si>
    <r>
      <rPr>
        <sz val="7"/>
        <rFont val="Calibri"/>
        <family val="2"/>
      </rPr>
      <t>54.001.0170-B</t>
    </r>
  </si>
  <si>
    <r>
      <rPr>
        <sz val="7"/>
        <rFont val="Calibri"/>
        <family val="2"/>
      </rPr>
      <t xml:space="preserve">PINUS EM PECAS DE 3,75 X 22,50CM (1.1/2"X9")                                                                            </t>
    </r>
  </si>
  <si>
    <r>
      <rPr>
        <b/>
        <sz val="8"/>
        <rFont val="Arial"/>
        <family val="2"/>
      </rPr>
      <t>19.005.0012-E - MOTONIVELADORA COM PESO OPERACIONAL EM TORNO DE 18T, MOTOR DIESEL EM TORNO DE 125CV, INCLUSIVE OPERADOR                  (H)</t>
    </r>
  </si>
  <si>
    <r>
      <rPr>
        <b/>
        <sz val="8"/>
        <rFont val="Arial"/>
        <family val="2"/>
      </rPr>
      <t>19.006.0004-C - ROLO ESTATICO DE 3 RODAS,PARA COMPACTACAO DE ASFALTO COM ESPESSURA DE 25 A 50MM,LARGURA DE COMPACTACAO 2,1M,VELOCIDADE DO ROLO 6KM/H,DENSIDADE 2375KG/M3,CLASSE DE PESO 13T,INCLUSIVE OPERADOR (H)</t>
    </r>
  </si>
  <si>
    <r>
      <rPr>
        <sz val="7"/>
        <rFont val="Calibri"/>
        <family val="2"/>
      </rPr>
      <t>13513</t>
    </r>
  </si>
  <si>
    <r>
      <rPr>
        <sz val="7"/>
        <rFont val="Calibri"/>
        <family val="2"/>
      </rPr>
      <t>ROLO COMPACTADOR DE UM CILINDRO, MOTOR 80HP, PESO 8.100KG, LARGURA DO CILINDRO 1676MM, PARA COMPACTACAO DE ASFALTO</t>
    </r>
  </si>
  <si>
    <r>
      <rPr>
        <b/>
        <sz val="8"/>
        <rFont val="Arial"/>
        <family val="2"/>
      </rPr>
      <t>19.006.0045-C - EXTRUSORA DE GUIAS E SARJETAS SEM FORMAS,EXCLUSIVE OPERADOR                                                              (H)</t>
    </r>
  </si>
  <si>
    <r>
      <rPr>
        <sz val="7"/>
        <rFont val="Calibri"/>
        <family val="2"/>
      </rPr>
      <t>04508</t>
    </r>
  </si>
  <si>
    <r>
      <rPr>
        <sz val="7"/>
        <rFont val="Calibri"/>
        <family val="2"/>
      </rPr>
      <t>EXTRUSORA DE GUIAS E SARJETAS EM CONCRETO</t>
    </r>
  </si>
  <si>
    <r>
      <rPr>
        <b/>
        <sz val="8"/>
        <rFont val="Arial"/>
        <family val="2"/>
      </rPr>
      <t>19.006.0045-E - EXTRUSORA DE GUIAS E SARJETAS SEM FORMAS,EXCLUSIVE OPERADOR                                                              (H)</t>
    </r>
  </si>
  <si>
    <r>
      <rPr>
        <b/>
        <sz val="8"/>
        <rFont val="Arial"/>
        <family val="2"/>
      </rPr>
      <t>19.004.0087-C - GUINDAUTO COM CAPACIDADE MAXIMA DE CARGA EM TORNO DE 15,5T A APROXIMADAMENTE 2,00M E ALCANCE MAXIMO VERTICAL(DO SOLO)A APROXIMADAMENTE 16,50M,ANGULO DE GIRO DE 180�,MONTADO SOBRE CHASSIS DE CAMINHAO,EXCLUSIVE ESTE.SAO CONSIDERADOS DOIS AJUDANTES,EXCLUSIVE OPERADOR QUE E CONSIDERADO O MOTORISTA DO CAMINHAO (H)</t>
    </r>
  </si>
  <si>
    <r>
      <rPr>
        <sz val="7"/>
        <rFont val="Calibri"/>
        <family val="2"/>
      </rPr>
      <t>14017</t>
    </r>
  </si>
  <si>
    <r>
      <rPr>
        <sz val="7"/>
        <rFont val="Calibri"/>
        <family val="2"/>
      </rPr>
      <t>GUINDASTE ARTICULADO COM CAPACIDADE MAX.DE 31T/M E ALCANCE MAX. VERTICAL DO SOLO DE APROX. 17,0M, EXCLUSIVE CHASSIS</t>
    </r>
  </si>
  <si>
    <r>
      <rPr>
        <b/>
        <sz val="8"/>
        <rFont val="Arial"/>
        <family val="2"/>
      </rPr>
      <t>19.004.0087-E - GUINDAUTO COM CAPACIDADE MAXIMA DE CARGA EM TORNO DE 15,5T A APROXIMADAMENTE 2,00M E ALCANCE MAXIMO VERTICAL(DO SOLO)A APROXIMADAMENTE 16,50M,ANGULO DE GIRO DE 180�,MONTADO SOBRE CHASSIS DE CAMINHAO,EXCLUSIVE ESTE.SAO CONSIDERADOS DOIS AJUDANTES,EXCLUSIVE OPERADOR QUE E CONSIDERADO O MOTORISTA DO CAMINHAO (H)</t>
    </r>
  </si>
  <si>
    <r>
      <rPr>
        <b/>
        <sz val="8"/>
        <rFont val="Arial"/>
        <family val="2"/>
      </rPr>
      <t>11.003.0005-B - CONCRETO DOSADO RACIONALMENTE PARA UMA RESISTENCIA CARACTERISTICA A COMPRESSAO DE 25MPA,INCLUSIVE MATERIAIS,TRANSPORTE,PREPARO COM BETONEIRA,LANCAMENTO E ADENSAMENTO (UN)</t>
    </r>
  </si>
  <si>
    <r>
      <rPr>
        <b/>
        <sz val="8"/>
        <rFont val="Arial"/>
        <family val="2"/>
      </rPr>
      <t>11.009.0072-B - BARRA DE ACO CA-50,COM SALIENCIA OU MOSSA,COEFICIENTE DE CONFORMACAO SUPERFICIAL MINIMO (ADERENCIA) IGUAL A 1,5,DIAMETRODE 8 A 12,5MM,DESTINADA A ARMADURA DE CONCRETO ARMADO,COMPREENDENDO 10% DE PERDAS DE PONTAS E ARAME 18.FORNECIMENTO,CORTE,DOBRAGEM,MONTAGEM E COLOCACAO DO ACO NAS FORMAS (KG)</t>
    </r>
  </si>
  <si>
    <r>
      <rPr>
        <b/>
        <sz val="8"/>
        <rFont val="Arial"/>
        <family val="2"/>
      </rPr>
      <t>19.011.0010-C - MAQUINA DE SOLDA A ARCO,DE 375A,COM MOTOR ELETRICO,EXCLUSIVE OPERADOR                                                    (H)</t>
    </r>
  </si>
  <si>
    <r>
      <rPr>
        <sz val="7"/>
        <rFont val="Calibri"/>
        <family val="2"/>
      </rPr>
      <t>01439</t>
    </r>
  </si>
  <si>
    <r>
      <rPr>
        <sz val="7"/>
        <rFont val="Calibri"/>
        <family val="2"/>
      </rPr>
      <t>MAQUINA DE SOLDA A ARCO, DE 375A, COM MOTOR ELETRICO</t>
    </r>
  </si>
  <si>
    <r>
      <rPr>
        <b/>
        <sz val="8"/>
        <rFont val="Arial"/>
        <family val="2"/>
      </rPr>
      <t>19.011.0010-E - MAQUINA DE SOLDA A ARCO,DE 375A,COM MOTOR ELETRICO,EXCLUSIVE OPERADOR                                                    (H)</t>
    </r>
  </si>
  <si>
    <r>
      <rPr>
        <b/>
        <sz val="8"/>
        <rFont val="Arial"/>
        <family val="2"/>
      </rPr>
      <t>05.025.0041-B - SOLDA DE TOPO,DESCENDENTE,EM CHAPA ACO CHANFRADA A 30�,DE 1/4" DE ESPESSURA,UTILIZANDO CONVERSOR ELETROMOTORIZADO,E ADMITINDO UM TEMPO PRODUTIVO DE 75% (M)</t>
    </r>
  </si>
  <si>
    <r>
      <rPr>
        <sz val="7"/>
        <rFont val="Calibri"/>
        <family val="2"/>
      </rPr>
      <t>20006</t>
    </r>
  </si>
  <si>
    <r>
      <rPr>
        <sz val="7"/>
        <rFont val="Calibri"/>
        <family val="2"/>
      </rPr>
      <t>MAO-DE-OBRA DE AJUDANTE DE SOLDADOR, INCLUSIVE ENCARGOS SOCIAIS DESONERADOS - Percentual=3,00%</t>
    </r>
  </si>
  <si>
    <r>
      <rPr>
        <sz val="7"/>
        <rFont val="Calibri"/>
        <family val="2"/>
      </rPr>
      <t>20134</t>
    </r>
  </si>
  <si>
    <r>
      <rPr>
        <sz val="7"/>
        <rFont val="Calibri"/>
        <family val="2"/>
      </rPr>
      <t>MAO-DE-OBRA DE SOLDADOR DA CONSTRUCAO CIVIL, INCLUSIVE ENCARGOS SOCIAIS DESONERADOS - Percentual=3,00%</t>
    </r>
  </si>
  <si>
    <r>
      <rPr>
        <sz val="7"/>
        <rFont val="Calibri"/>
        <family val="2"/>
      </rPr>
      <t>00322</t>
    </r>
  </si>
  <si>
    <r>
      <rPr>
        <sz val="7"/>
        <rFont val="Calibri"/>
        <family val="2"/>
      </rPr>
      <t>ELETRODO, P/SOLDA DE ACO (AWS E-6013), IND.P/TRAB.EM SERRAL., ESTRUT.METAL.,TUBUL.CONSTR.GERAL CHAPAS FINAS, DIAM.4MM</t>
    </r>
  </si>
  <si>
    <r>
      <rPr>
        <sz val="7"/>
        <rFont val="Calibri"/>
        <family val="2"/>
      </rPr>
      <t>19.011.0010-C</t>
    </r>
  </si>
  <si>
    <r>
      <rPr>
        <sz val="7"/>
        <rFont val="Calibri"/>
        <family val="2"/>
      </rPr>
      <t xml:space="preserve">MAQUINA DE SOLDA A ARCO,DE 375A,COM MOTOR ELETRICO,EXCLUSIVE OPERADOR                                                   </t>
    </r>
  </si>
  <si>
    <r>
      <rPr>
        <sz val="7"/>
        <rFont val="Calibri"/>
        <family val="2"/>
      </rPr>
      <t>19.011.0010-E</t>
    </r>
  </si>
  <si>
    <r>
      <rPr>
        <b/>
        <sz val="8"/>
        <rFont val="Arial"/>
        <family val="2"/>
      </rPr>
      <t>58.002.0439-B - MOLDES METALICOS PARA SOLO REFORCADO COM FITA METALICA                                                                   (M3)</t>
    </r>
  </si>
  <si>
    <r>
      <rPr>
        <sz val="7"/>
        <rFont val="Calibri"/>
        <family val="2"/>
      </rPr>
      <t>00165</t>
    </r>
  </si>
  <si>
    <r>
      <rPr>
        <sz val="7"/>
        <rFont val="Calibri"/>
        <family val="2"/>
      </rPr>
      <t>OXIGENIO, EM GARRAFAS DE 9,3M3</t>
    </r>
  </si>
  <si>
    <r>
      <rPr>
        <sz val="7"/>
        <rFont val="Calibri"/>
        <family val="2"/>
      </rPr>
      <t>00171</t>
    </r>
  </si>
  <si>
    <r>
      <rPr>
        <sz val="7"/>
        <rFont val="Calibri"/>
        <family val="2"/>
      </rPr>
      <t>ACETILENO EM CILINDRO DE 9KG</t>
    </r>
  </si>
  <si>
    <r>
      <rPr>
        <sz val="7"/>
        <rFont val="Calibri"/>
        <family val="2"/>
      </rPr>
      <t>01417</t>
    </r>
  </si>
  <si>
    <r>
      <rPr>
        <sz val="7"/>
        <rFont val="Calibri"/>
        <family val="2"/>
      </rPr>
      <t>CHAPA ACO CARBONO, P/USOS GERAIS, LAM.AQUENTE, TAM.PADRAO, BORDAS UNIV.,CHAPA PRETA, PRECO DE REVEND., C/ESPES.6,35MM</t>
    </r>
  </si>
  <si>
    <r>
      <rPr>
        <sz val="7"/>
        <rFont val="Calibri"/>
        <family val="2"/>
      </rPr>
      <t>05.025.0041-B</t>
    </r>
  </si>
  <si>
    <r>
      <rPr>
        <sz val="7"/>
        <rFont val="Calibri"/>
        <family val="2"/>
      </rPr>
      <t>SOLDA DE TOPO,DESCENDENTE,EM CHAPA ACO CHANFRADA A 30�,DE 1/4" DE ESPESSURA,UTILIZANDO CONVERSOR ELETROMOTORIZADO,E ADMITINDO UM TEMPO PRODUTIVO DE 75%</t>
    </r>
  </si>
  <si>
    <r>
      <rPr>
        <b/>
        <sz val="8"/>
        <rFont val="Arial"/>
        <family val="2"/>
      </rPr>
      <t>58.002.0437-B - FABRICACAO DE ESCAMA DE CONCRETO ARMADO PARA SOLO REFORCADO COM FITA METALICA - 2 A 5 CHUMBADORES                        (M3)</t>
    </r>
  </si>
  <si>
    <r>
      <rPr>
        <sz val="7"/>
        <rFont val="Calibri"/>
        <family val="2"/>
      </rPr>
      <t>05578</t>
    </r>
  </si>
  <si>
    <r>
      <rPr>
        <sz val="7"/>
        <rFont val="Calibri"/>
        <family val="2"/>
      </rPr>
      <t>PARAFUSO CABECA SEXTAVADA, DE 1/4"X1/2"</t>
    </r>
  </si>
  <si>
    <r>
      <rPr>
        <sz val="7"/>
        <rFont val="Calibri"/>
        <family val="2"/>
      </rPr>
      <t>10464</t>
    </r>
  </si>
  <si>
    <r>
      <rPr>
        <sz val="7"/>
        <rFont val="Calibri"/>
        <family val="2"/>
      </rPr>
      <t>TUBO PEAD PE 80/100, PN-10, FABRICADO CONFORME ISO 4427, DE=032MM</t>
    </r>
  </si>
  <si>
    <r>
      <rPr>
        <sz val="7"/>
        <rFont val="Calibri"/>
        <family val="2"/>
      </rPr>
      <t>11284</t>
    </r>
  </si>
  <si>
    <r>
      <rPr>
        <sz val="7"/>
        <rFont val="Calibri"/>
        <family val="2"/>
      </rPr>
      <t>BARRA CHATA DE ACO, DE 2.1/2"X5/8"</t>
    </r>
  </si>
  <si>
    <r>
      <rPr>
        <sz val="7"/>
        <rFont val="Calibri"/>
        <family val="2"/>
      </rPr>
      <t>11760</t>
    </r>
  </si>
  <si>
    <r>
      <rPr>
        <sz val="7"/>
        <rFont val="Calibri"/>
        <family val="2"/>
      </rPr>
      <t>PORCA SEXTAVADA, EM ACO BAIXO CARBONO (1010/1020), UNC, (M12X1,75)MM, ACABAMENTOZINCADO</t>
    </r>
  </si>
  <si>
    <r>
      <rPr>
        <sz val="7"/>
        <rFont val="Calibri"/>
        <family val="2"/>
      </rPr>
      <t>11.003.0005-B</t>
    </r>
  </si>
  <si>
    <r>
      <rPr>
        <sz val="7"/>
        <rFont val="Calibri"/>
        <family val="2"/>
      </rPr>
      <t>CONCRETO DOSADO RACIONALMENTE PARA UMA RESISTENCIA CARACTERISTICA A COMPRESSAO DE 25MPA,INCLUSIVE MATERIAIS,TRANSPORTE,PREPARO COM BETONEIRA,LANCAMENTO E ADENSAMENTO</t>
    </r>
  </si>
  <si>
    <r>
      <rPr>
        <sz val="7"/>
        <rFont val="Calibri"/>
        <family val="2"/>
      </rPr>
      <t>11.009.0072-B</t>
    </r>
  </si>
  <si>
    <r>
      <rPr>
        <sz val="7"/>
        <rFont val="Calibri"/>
        <family val="2"/>
      </rPr>
      <t>BARRA DE ACO CA-50,COM SALIENCIA OU MOSSA,COEFICIENTE DE CONFORMACAO SUPERFICIAL MINIMO (ADERENCIA) IGUAL A 1,5,DIAMETRODE 8 A 12,5MM,DESTINADA A ARMADURA DE CONCRETO ARMADO,COMPREENDENDO 10% DE PERDAS DE PONTAS E ARAME 18.FORNECIMENTO,CORTE,DOBRAGEM,MONTAGEM E COLOCACAO DO ACO NAS FORMAS</t>
    </r>
  </si>
  <si>
    <r>
      <rPr>
        <sz val="7"/>
        <rFont val="Calibri"/>
        <family val="2"/>
      </rPr>
      <t>58.002.0439-B</t>
    </r>
  </si>
  <si>
    <r>
      <rPr>
        <sz val="7"/>
        <rFont val="Calibri"/>
        <family val="2"/>
      </rPr>
      <t xml:space="preserve">MOLDES METALICOS PARA SOLO REFORCADO COM FITA METALICA                                                                  </t>
    </r>
  </si>
  <si>
    <r>
      <rPr>
        <b/>
        <sz val="8"/>
        <rFont val="Arial"/>
        <family val="2"/>
      </rPr>
      <t>58.002.0441-B - TRAVADOR DE MADEIRA PARA ESCAMAS DE CONCRETO ARMADO - UTILIZACAO DE 10 VEZES                                             (UN)</t>
    </r>
  </si>
  <si>
    <r>
      <rPr>
        <sz val="7"/>
        <rFont val="Calibri"/>
        <family val="2"/>
      </rPr>
      <t>04340</t>
    </r>
  </si>
  <si>
    <r>
      <rPr>
        <sz val="7"/>
        <rFont val="Calibri"/>
        <family val="2"/>
      </rPr>
      <t>VERGALHAO DE COBRE, DE 3/8"</t>
    </r>
  </si>
  <si>
    <r>
      <rPr>
        <sz val="7"/>
        <rFont val="Calibri"/>
        <family val="2"/>
      </rPr>
      <t>13958</t>
    </r>
  </si>
  <si>
    <r>
      <rPr>
        <sz val="7"/>
        <rFont val="Calibri"/>
        <family val="2"/>
      </rPr>
      <t>ARRUELA DE PRESSAO, DE 3/8"</t>
    </r>
  </si>
  <si>
    <r>
      <rPr>
        <b/>
        <sz val="8"/>
        <rFont val="Arial"/>
        <family val="2"/>
      </rPr>
      <t>58.002.0440-B - TRAVAMENTO E NIVELAMENTO DE ESCAMA DE CONCRETO ARMADO                                                                    (M2)</t>
    </r>
  </si>
  <si>
    <r>
      <rPr>
        <sz val="7"/>
        <rFont val="Calibri"/>
        <family val="2"/>
      </rPr>
      <t>58.002.0441-B</t>
    </r>
  </si>
  <si>
    <r>
      <rPr>
        <sz val="7"/>
        <rFont val="Calibri"/>
        <family val="2"/>
      </rPr>
      <t xml:space="preserve">TRAVADOR DE MADEIRA PARA ESCAMAS DE CONCRETO ARMADO - UTILIZACAO DE 10 VEZES                                            </t>
    </r>
  </si>
  <si>
    <r>
      <rPr>
        <b/>
        <sz val="8"/>
        <rFont val="Arial"/>
        <family val="2"/>
      </rPr>
      <t>58.002.0438-B - MONTAGEM DE ESCAMAS DE CONCRETO                                                                                          (M2)</t>
    </r>
  </si>
  <si>
    <r>
      <rPr>
        <sz val="7"/>
        <rFont val="Calibri"/>
        <family val="2"/>
      </rPr>
      <t>00432</t>
    </r>
  </si>
  <si>
    <r>
      <rPr>
        <sz val="7"/>
        <rFont val="Calibri"/>
        <family val="2"/>
      </rPr>
      <t>APARELHO DE APOIO DE NEOPRENE, NAO FRETADO</t>
    </r>
  </si>
  <si>
    <r>
      <rPr>
        <sz val="7"/>
        <rFont val="Calibri"/>
        <family val="2"/>
      </rPr>
      <t>DM3</t>
    </r>
  </si>
  <si>
    <r>
      <rPr>
        <sz val="7"/>
        <rFont val="Calibri"/>
        <family val="2"/>
      </rPr>
      <t>03882</t>
    </r>
  </si>
  <si>
    <r>
      <rPr>
        <sz val="7"/>
        <rFont val="Calibri"/>
        <family val="2"/>
      </rPr>
      <t>COLA A BASE DE PVA LATEX</t>
    </r>
  </si>
  <si>
    <r>
      <rPr>
        <sz val="7"/>
        <rFont val="Calibri"/>
        <family val="2"/>
      </rPr>
      <t>13660</t>
    </r>
  </si>
  <si>
    <r>
      <rPr>
        <sz val="7"/>
        <rFont val="Calibri"/>
        <family val="2"/>
      </rPr>
      <t>MANTA GEOTEXTIL NAO TECIDO DE POLIESTERLARG.2,30M C/RESISTENCIA A TRACAO A FAIXA LARG.NA RUPTURA 8KN/M E AO PUNC.280N</t>
    </r>
  </si>
  <si>
    <r>
      <rPr>
        <sz val="7"/>
        <rFont val="Calibri"/>
        <family val="2"/>
      </rPr>
      <t>58.002.0440-B</t>
    </r>
  </si>
  <si>
    <r>
      <rPr>
        <sz val="7"/>
        <rFont val="Calibri"/>
        <family val="2"/>
      </rPr>
      <t xml:space="preserve">TRAVAMENTO E NIVELAMENTO DE ESCAMA DE CONCRETO ARMADO                                                                   </t>
    </r>
  </si>
  <si>
    <r>
      <rPr>
        <b/>
        <sz val="8"/>
        <rFont val="Arial"/>
        <family val="2"/>
      </rPr>
      <t>19.007.0013-2 - VIBRADOR DE IMERSAO,TUBO DE 48X480MM,COM MANGOTE DE 5,00M DE COMPRIMENTO,MOTOR ELETRICO,EXCLUSIVE OPERADOR               (H)</t>
    </r>
  </si>
  <si>
    <r>
      <rPr>
        <b/>
        <sz val="8"/>
        <rFont val="Arial"/>
        <family val="2"/>
      </rPr>
      <t>19.007.0013-4 - VIBRADOR DE IMERSAO,TUBO DE 48X480MM,COM MANGOTE DE 5,00M DE COMPRIMENTO,MOTOR ELETRICO,EXCLUSIVE OPERADOR               (H)</t>
    </r>
  </si>
  <si>
    <r>
      <rPr>
        <b/>
        <sz val="8"/>
        <rFont val="Arial"/>
        <family val="2"/>
      </rPr>
      <t>11.002.0035-1 - LANCAMENTO DE CONCRETO EM PECAS SEM ARMADURA,INCLUSIVE O TRANSPORTE HORIZONTAL ATE 20,00M EM CARRINHOS,COLOCACAO,ADENSAMENTO E ACABAMENTO,CONSIDERANDO UMA PRODUCAO APROXIMADA DE 2,00M3/H (M3)</t>
    </r>
  </si>
  <si>
    <r>
      <rPr>
        <sz val="7"/>
        <rFont val="Calibri"/>
        <family val="2"/>
      </rPr>
      <t>19.007.0013-2</t>
    </r>
  </si>
  <si>
    <r>
      <rPr>
        <sz val="7"/>
        <rFont val="Calibri"/>
        <family val="2"/>
      </rPr>
      <t>19.007.0013-4</t>
    </r>
  </si>
  <si>
    <r>
      <rPr>
        <b/>
        <sz val="8"/>
        <rFont val="Arial"/>
        <family val="2"/>
      </rPr>
      <t>19.011.0018-2 - SERRA CIRCULAR,EXCLUSIVE OPERADOR                                                                                        (H)</t>
    </r>
  </si>
  <si>
    <r>
      <rPr>
        <sz val="7"/>
        <rFont val="Calibri"/>
        <family val="2"/>
      </rPr>
      <t>01584</t>
    </r>
  </si>
  <si>
    <r>
      <rPr>
        <sz val="7"/>
        <rFont val="Calibri"/>
        <family val="2"/>
      </rPr>
      <t>MOTOR 5CV C/UMA PONTA EIXO, C/ROSCA A ESQUERDA, DOTADO FLANGE DUPLO ZINC. P/FIXACAO SERRA CIRC.OU DISCO E PORCA FIXACAO</t>
    </r>
  </si>
  <si>
    <r>
      <rPr>
        <sz val="7"/>
        <rFont val="Calibri"/>
        <family val="2"/>
      </rPr>
      <t>07414</t>
    </r>
  </si>
  <si>
    <r>
      <rPr>
        <sz val="7"/>
        <rFont val="Calibri"/>
        <family val="2"/>
      </rPr>
      <t>DISCO DE SERRA, PARA MADEIRA, DE 20"X3,5MM</t>
    </r>
  </si>
  <si>
    <r>
      <rPr>
        <b/>
        <sz val="8"/>
        <rFont val="Arial"/>
        <family val="2"/>
      </rPr>
      <t>19.006.0022-C - MAQUINAS DE JUNTAS(SERRA DE CONCRETO) MOTOR A GASOLINA PARTIDA MANUAL,CHASSIS REFORCADO,GUARDA PROTETORA PARA ACOMODAR SERRAS DE ATE 14",SERRA PARA CONCRETO ESPECIALMENTE DESENVOLVIDA PARA ABERTURAS DE JUNTA DE DILATACAO COM 3.600RPM,INCLUSIVE OPERADOR (H)</t>
    </r>
  </si>
  <si>
    <r>
      <rPr>
        <sz val="7"/>
        <rFont val="Calibri"/>
        <family val="2"/>
      </rPr>
      <t>00679</t>
    </r>
  </si>
  <si>
    <r>
      <rPr>
        <sz val="7"/>
        <rFont val="Calibri"/>
        <family val="2"/>
      </rPr>
      <t>SERRA DIAMANTADA DE 14", PARA CONCRETO</t>
    </r>
  </si>
  <si>
    <r>
      <rPr>
        <sz val="7"/>
        <rFont val="Calibri"/>
        <family val="2"/>
      </rPr>
      <t>01590</t>
    </r>
  </si>
  <si>
    <r>
      <rPr>
        <sz val="7"/>
        <rFont val="Calibri"/>
        <family val="2"/>
      </rPr>
      <t>MAQUINA DE JUNTAS (SERRA P/CONCRETO), C/MOTOR A GAS.8,25CV, PART.MANUAIS, CHASSIS REFOR.,P/ACOM.SERRAS 14",PRECO S/DISCO</t>
    </r>
  </si>
  <si>
    <r>
      <rPr>
        <b/>
        <sz val="8"/>
        <rFont val="Arial"/>
        <family val="2"/>
      </rPr>
      <t>19.006.0022-E - MAQUINAS DE JUNTAS(SERRA DE CONCRETO) MOTOR A GASOLINA PARTIDA MANUAL,CHASSIS REFORCADO,GUARDA PROTETORA PARA ACOMADAR SERRAS DE ATE 14",SERRA PARA CONCRETO ESPECIALMENTE DESENVOLVIDA PARA ABERTURAS DE JUNTA DE DILATACAO COM 3.600RPM,INCLUSIVE OPERADOR (H)</t>
    </r>
  </si>
  <si>
    <r>
      <rPr>
        <b/>
        <sz val="8"/>
        <rFont val="Arial"/>
        <family val="2"/>
      </rPr>
      <t>19.006.0032-C - DISCO ELETRICO,PARA COMPACTAR E DESEMPENAR PISOS DE CONCRETO,EXCLUSIVE OPERADOR                                          (H)</t>
    </r>
  </si>
  <si>
    <r>
      <rPr>
        <sz val="7"/>
        <rFont val="Calibri"/>
        <family val="2"/>
      </rPr>
      <t>01435</t>
    </r>
  </si>
  <si>
    <r>
      <rPr>
        <sz val="7"/>
        <rFont val="Calibri"/>
        <family val="2"/>
      </rPr>
      <t>DISCO ELETRICO, PARA COMPACTAR E DESEMPENAR  PISOS DE CONCRETO, COM MOTOR DE 2CV, 4 POLOS, 220/380V</t>
    </r>
  </si>
  <si>
    <r>
      <rPr>
        <b/>
        <sz val="8"/>
        <rFont val="Arial"/>
        <family val="2"/>
      </rPr>
      <t>19.006.0032-E - DISCO ELETRICO,PARA COMPACTAR E DESEMPENAR PISOS DE CONCRETO,EXCLUSIVE OPERADOR                                          (H)</t>
    </r>
  </si>
  <si>
    <r>
      <rPr>
        <b/>
        <sz val="8"/>
        <rFont val="Arial"/>
        <family val="2"/>
      </rPr>
      <t>19.006.0034-C - DESEMPENADEIRA ELETRICA PARA ACABAMENTO DE PISOS DE CONCRETO,COMPACTADORA E ADENSADORA,EXCLUSIVE OPERADOR                (H)</t>
    </r>
  </si>
  <si>
    <r>
      <rPr>
        <sz val="7"/>
        <rFont val="Calibri"/>
        <family val="2"/>
      </rPr>
      <t>01436</t>
    </r>
  </si>
  <si>
    <r>
      <rPr>
        <sz val="7"/>
        <rFont val="Calibri"/>
        <family val="2"/>
      </rPr>
      <t>DESEMPENADEIRA ELETRICA P/ACABAMENTO DEPISOS DE CONCRETO, COMPACTADORA E ADENSADORA, COM MOTOR DE 2CV, 4 POLOS 220/380V</t>
    </r>
  </si>
  <si>
    <r>
      <rPr>
        <b/>
        <sz val="8"/>
        <rFont val="Arial"/>
        <family val="2"/>
      </rPr>
      <t>19.006.0034-E - DESEMPENADEIRA ELETRICA PARA ACABAMENTO DE PISOS DE CONCRETO,COMPACTADORA E ADENSADORA,EXCLUSIVE OPERADOR                (H)</t>
    </r>
  </si>
  <si>
    <r>
      <rPr>
        <b/>
        <sz val="8"/>
        <rFont val="Arial"/>
        <family val="2"/>
      </rPr>
      <t>19.007.0016-C - REGUA VIBRADORA DUPLA,COM MOTOR A GASOLINA 4 TEMPOS,COM ATE 6,00M,EXCLUSIVE OPERADOR                                     (H)</t>
    </r>
  </si>
  <si>
    <r>
      <rPr>
        <sz val="7"/>
        <rFont val="Calibri"/>
        <family val="2"/>
      </rPr>
      <t>01492</t>
    </r>
  </si>
  <si>
    <r>
      <rPr>
        <sz val="7"/>
        <rFont val="Calibri"/>
        <family val="2"/>
      </rPr>
      <t>REGUA VIBRADORA DUPLA, COM MOTOR A GASOLINA 4 TEMPOS, 4HP, COM ATE 6 METROS</t>
    </r>
  </si>
  <si>
    <r>
      <rPr>
        <b/>
        <sz val="8"/>
        <rFont val="Arial"/>
        <family val="2"/>
      </rPr>
      <t>19.007.0016-E - REGUA VIBRADORA DUPLA,COM MOTOR A GASOLINA 4 TEMPOS,COM ATE 6,00M,EXCLUSIVE OPERADOR                                     (H)</t>
    </r>
  </si>
  <si>
    <r>
      <rPr>
        <b/>
        <sz val="8"/>
        <rFont val="Arial"/>
        <family val="2"/>
      </rPr>
      <t>11.003.0003-B - CONCRETO DOSADO RACIONALMENTE PARA UMA RESISTENCIA CARACTERISTICA A COMPRESSAO DE 20MPA,INCLUSIVE MATERIAIS,TRANSPORTE,PREPARO COM BETONEIRA,LANCAMENTO E ADENSAMENTO (M3)</t>
    </r>
  </si>
  <si>
    <r>
      <rPr>
        <b/>
        <sz val="8"/>
        <rFont val="Arial"/>
        <family val="2"/>
      </rPr>
      <t>07.001.0010-B - PASTA DE CIMENTO COMUM                                                                                                   (M3)</t>
    </r>
  </si>
  <si>
    <r>
      <rPr>
        <b/>
        <sz val="8"/>
        <rFont val="Arial"/>
        <family val="2"/>
      </rPr>
      <t>07.001.0130-B - ARGAMASSA DE CIMENTO,SAIBRO E AREIA,NO TRACO 1:3:3,PREPARO  MANUAL                                                       (M3)</t>
    </r>
  </si>
  <si>
    <r>
      <rPr>
        <b/>
        <sz val="7"/>
        <rFont val="Arial"/>
        <family val="2"/>
      </rPr>
      <t>TIPO</t>
    </r>
  </si>
  <si>
    <r>
      <rPr>
        <b/>
        <sz val="7"/>
        <rFont val="Arial"/>
        <family val="2"/>
      </rPr>
      <t>PREÇO UNITÁRIO</t>
    </r>
  </si>
  <si>
    <r>
      <rPr>
        <b/>
        <sz val="7"/>
        <rFont val="Arial"/>
        <family val="2"/>
      </rPr>
      <t>PREÇO TOTAL</t>
    </r>
  </si>
  <si>
    <r>
      <rPr>
        <b/>
        <sz val="7"/>
        <rFont val="Arial"/>
        <family val="2"/>
      </rPr>
      <t>%</t>
    </r>
  </si>
  <si>
    <r>
      <rPr>
        <b/>
        <sz val="7"/>
        <rFont val="Arial"/>
        <family val="2"/>
      </rPr>
      <t>ACUMUL. %</t>
    </r>
  </si>
  <si>
    <r>
      <rPr>
        <b/>
        <sz val="7"/>
        <rFont val="Arial"/>
        <family val="2"/>
      </rPr>
      <t>CL</t>
    </r>
  </si>
  <si>
    <r>
      <rPr>
        <sz val="7"/>
        <rFont val="Arial"/>
        <family val="2"/>
      </rPr>
      <t>SERVICO</t>
    </r>
  </si>
  <si>
    <r>
      <rPr>
        <sz val="7"/>
        <rFont val="Arial"/>
        <family val="2"/>
      </rPr>
      <t>A</t>
    </r>
  </si>
  <si>
    <r>
      <rPr>
        <sz val="7"/>
        <rFont val="Arial"/>
        <family val="2"/>
      </rPr>
      <t xml:space="preserve">COBERTURA DE CANAL PRE-FABRICADO,EM CONCRETO PROTENDIDO E/OU ARMADO,PARA VAOS ATE 5,00M.FORNECIMENTO E ASSENTAMENTO     </t>
    </r>
  </si>
  <si>
    <r>
      <rPr>
        <sz val="7"/>
        <rFont val="Arial"/>
        <family val="2"/>
      </rPr>
      <t xml:space="preserve">SAIBRO,INCLUSIVE TRANSPORTE.FORNECIMENTO                                                                                </t>
    </r>
  </si>
  <si>
    <r>
      <rPr>
        <sz val="7"/>
        <rFont val="Arial"/>
        <family val="2"/>
      </rPr>
      <t xml:space="preserve">OUTRAS </t>
    </r>
  </si>
  <si>
    <r>
      <rPr>
        <sz val="7"/>
        <rFont val="Arial"/>
        <family val="2"/>
      </rPr>
      <t>B</t>
    </r>
  </si>
  <si>
    <r>
      <rPr>
        <sz val="7"/>
        <rFont val="Arial"/>
        <family val="2"/>
      </rPr>
      <t xml:space="preserve">REATERRO DE VALA/CAVA COM MATERIAL DE BOA QUALIDADE,UTILIZANDO VIBRO COMPACTADOR PORTATIL,EXCLUSIVE MATERIAL            </t>
    </r>
  </si>
  <si>
    <r>
      <rPr>
        <sz val="7"/>
        <rFont val="Arial"/>
        <family val="2"/>
      </rPr>
      <t>REVESTIMENTO DE PISO COM CERAMICA TATIL ALERTA,(LADRILHO HIDRAULICO) PARA PESSOAS COM NECESSIDADES  ESPECIFICAS,ASSENTESSOBRE SUPERFICIE EM OSSO,CONFORME ITEM 13.330.0010</t>
    </r>
  </si>
  <si>
    <r>
      <rPr>
        <sz val="7"/>
        <rFont val="Arial"/>
        <family val="2"/>
      </rPr>
      <t xml:space="preserve">IMPRIMACAO DE BASE DE PAVIMENTACAO,DE ACORDO COM AS "INSTRUCOES PARA EXECUCAO",DO DER-RJ                                </t>
    </r>
  </si>
  <si>
    <r>
      <rPr>
        <sz val="7"/>
        <rFont val="Arial"/>
        <family val="2"/>
      </rPr>
      <t xml:space="preserve">CAMADA DE BLOQUEIO(COLCHAO)DE PO-DE-PEDRA,ESPALHADO E COMPRIMIDO MECANICAMENTE,MEDIDA APOS COMPACTACAO                  </t>
    </r>
  </si>
  <si>
    <r>
      <rPr>
        <sz val="7"/>
        <rFont val="Arial"/>
        <family val="2"/>
      </rPr>
      <t>C</t>
    </r>
  </si>
  <si>
    <r>
      <rPr>
        <sz val="7"/>
        <rFont val="Arial"/>
        <family val="2"/>
      </rPr>
      <t xml:space="preserve">BASE DE BRITA CORRIDA,INCLUSIVE FORNECIMENTO DOS MATERIAIS,MEDIDA APOS A COMPACTACAO                                    </t>
    </r>
  </si>
  <si>
    <r>
      <rPr>
        <sz val="7"/>
        <rFont val="Arial"/>
        <family val="2"/>
      </rPr>
      <t xml:space="preserve">ESCAVACAO MANUAL DE VALA EM MATERIAL DE 1�CATEGORIA,COM ESCORAMENTO E ESGOTAMENTO MANUAL                                </t>
    </r>
  </si>
  <si>
    <r>
      <rPr>
        <sz val="7"/>
        <rFont val="Arial"/>
        <family val="2"/>
      </rPr>
      <t xml:space="preserve">ENROCAMENTO COM PEDRA-DE-MAO JOGADA, INCLUSIVE FORNECIMENTO DESTA                                                       ESTE PERCENTUAL REFERE-SE A DESGASTE DE FERRAMENTAS         </t>
    </r>
  </si>
  <si>
    <r>
      <rPr>
        <sz val="7"/>
        <rFont val="Arial"/>
        <family val="2"/>
      </rPr>
      <t xml:space="preserve">MAO-DE-OBRA DE MESTRE DE OBRA "A",INCLUSIVE ENCARGOS SOCIAIS                                                            </t>
    </r>
  </si>
  <si>
    <r>
      <rPr>
        <sz val="7"/>
        <rFont val="Arial"/>
        <family val="2"/>
      </rPr>
      <t>PATIO DE CONCRETO ARMADO,CAPEADO COM AGREGADO DE ALTA RESISTENCIA,ALISADO MECANICAMENTE,COM ESPESSURA DE 8 A 10CM,SOBRE TERRENO ACERTADO E SOBRE LASTRO DE BRITA CORRIDA COMPACTADA,EXCLUSIVE ACERTO DO TERRENO, LASTRO DE BRITA E FORNECIMENTODO CONCRETO E DA ARMACAO, INCLUSIVE JUNTA  PLASTICA  A CADA2,50M,TODA A MAO-DE-OBRA E EQUIPAMENTOS NECESSARIOS</t>
    </r>
  </si>
  <si>
    <r>
      <rPr>
        <sz val="7"/>
        <rFont val="Arial"/>
        <family val="2"/>
      </rPr>
      <t xml:space="preserve">MAO-DE-OBRA DE ENGENHEIRO DE SEGURANCA DO TRABALHO,INCLUSIVE ENCARGOS SOCIAIS                                           </t>
    </r>
  </si>
  <si>
    <r>
      <rPr>
        <sz val="7"/>
        <rFont val="Arial"/>
        <family val="2"/>
      </rPr>
      <t xml:space="preserve">PEDRA-DE-MAO,INCLUSIVE TRANSPORTE,PARA REGIAO METROPOLITANA DO RIO DE JANEIRO.FORNECIMENTO                              </t>
    </r>
  </si>
  <si>
    <r>
      <rPr>
        <sz val="7"/>
        <rFont val="Arial"/>
        <family val="2"/>
      </rPr>
      <t xml:space="preserve">AREIA,INCLUSIVE TRANPORTE,PARA REGIAO METROPOLITANA DO RIO DE JANEIRO.FORNECIMENTO                                      </t>
    </r>
  </si>
  <si>
    <r>
      <rPr>
        <sz val="7"/>
        <rFont val="Arial"/>
        <family val="2"/>
      </rPr>
      <t xml:space="preserve">MAO-DE-OBRA DE TECNICO DE SEGURANCA DO TRABALHO,INCLUSIVE ENCARGOS SOCIAIS                                              </t>
    </r>
  </si>
  <si>
    <r>
      <rPr>
        <sz val="7"/>
        <rFont val="Arial"/>
        <family val="2"/>
      </rPr>
      <t xml:space="preserve">PINTURA DE LIGACAO COM ADICAO DE POLIMERO,DE ACORDO COM AS "INSTRUCOES PARA EXECUCAO" DO DER-RJ                         </t>
    </r>
  </si>
  <si>
    <r>
      <rPr>
        <sz val="7"/>
        <rFont val="Arial"/>
        <family val="2"/>
      </rPr>
      <t xml:space="preserve">MAO-DE-OBRA DE ALMOXARIFE,INCLUSIVE ENCARGOS SOCIAIS                                                                    </t>
    </r>
  </si>
  <si>
    <r>
      <rPr>
        <sz val="7"/>
        <rFont val="Arial"/>
        <family val="2"/>
      </rPr>
      <t xml:space="preserve">MAO-DE-OBRA DE RASTILHEIRO,INCLUSIVE ENCARGOS SOCIAIS                                                                   </t>
    </r>
  </si>
  <si>
    <r>
      <rPr>
        <sz val="7"/>
        <rFont val="Arial"/>
        <family val="2"/>
      </rPr>
      <t xml:space="preserve">BASE DE BRITA GRADUADA,INCLUSIVE FORNECIMENTO DOS MATERIAIS,MEDIDA APOS A COMPACTACAO                                   </t>
    </r>
  </si>
  <si>
    <r>
      <rPr>
        <sz val="7"/>
        <rFont val="Arial"/>
        <family val="2"/>
      </rPr>
      <t xml:space="preserve">LIMPEZA DE RUA COM AR COMPRIMIDO                                                                                        </t>
    </r>
  </si>
  <si>
    <r>
      <rPr>
        <sz val="7"/>
        <rFont val="Arial"/>
        <family val="2"/>
      </rPr>
      <t xml:space="preserve">MAO-DE-OBRA DE VIGIA,INCLUSIVE ENCARGOS SOCIAIS                                                                         </t>
    </r>
  </si>
  <si>
    <r>
      <rPr>
        <sz val="7"/>
        <rFont val="Arial"/>
        <family val="2"/>
      </rPr>
      <t xml:space="preserve">MAO-DE-OBRA DE TECNICO DE MEDICAO DE OBRAS,INCLUSIVE ENCARGOS SOCIAIS                                                   </t>
    </r>
  </si>
  <si>
    <r>
      <rPr>
        <sz val="7"/>
        <rFont val="Arial"/>
        <family val="2"/>
      </rPr>
      <t xml:space="preserve">DISSIPADOR DE ENERGIA EM PEDRA ARGAMASSADA,INCLUSIVE MATERIAIS DE ESCAVACAO,MEDIDO POR VOLUME DE PEDRA ARGAMASSADA      </t>
    </r>
  </si>
  <si>
    <r>
      <rPr>
        <sz val="7"/>
        <rFont val="Arial"/>
        <family val="2"/>
      </rPr>
      <t xml:space="preserve">MAO-DE-OBRA DE APROPRIADOR,INCLUSIVE ENCARGOS SOCIAIS                                                                   </t>
    </r>
  </si>
  <si>
    <r>
      <rPr>
        <sz val="7"/>
        <rFont val="Arial"/>
        <family val="2"/>
      </rPr>
      <t xml:space="preserve">TRANSPORTE HORIZONTAL DE MATERIAL DE 1�CATEGORIA OU ENTULHO,EM CARRINHOS,A 10,00M DE DISTANCIA,INCLUSIVE CARGA A PA     </t>
    </r>
  </si>
  <si>
    <r>
      <rPr>
        <sz val="7"/>
        <rFont val="Arial"/>
        <family val="2"/>
      </rPr>
      <t xml:space="preserve">PLACA DE IDENTIFICACAO DE OBRA PUBLICA,INCLUSIVE PINTURA E SUPORTES DE MADEIRA.FORNECIMENTO E COLOCACAO                 </t>
    </r>
  </si>
  <si>
    <r>
      <rPr>
        <sz val="7"/>
        <rFont val="Arial"/>
        <family val="2"/>
      </rPr>
      <t xml:space="preserve">SINALIZACAO HORIZONTAL,MECANICA,COM TINTA A BASE DE RESINA ACRILICA,EM VIAS URBANAS,CONFORME NORMAS DO DER-RJ           </t>
    </r>
  </si>
  <si>
    <r>
      <rPr>
        <sz val="7"/>
        <rFont val="Arial"/>
        <family val="2"/>
      </rPr>
      <t xml:space="preserve">LIMPEZA MANUAL DE MEIOS-FIOS E SARJETAS                                                                                 </t>
    </r>
  </si>
  <si>
    <r>
      <rPr>
        <sz val="7"/>
        <rFont val="Arial"/>
        <family val="2"/>
      </rPr>
      <t xml:space="preserve">TRANSPORTE DE CONTAINER,SEGUNDO DESCRICAO DA FAMILIA 02.006,EXCLUSIVE CARGA E DESCARGA(VIDE ITEM 04.013.0015)           </t>
    </r>
  </si>
  <si>
    <r>
      <rPr>
        <sz val="7"/>
        <rFont val="Arial"/>
        <family val="2"/>
      </rPr>
      <t xml:space="preserve">CAMADA DE BRITA 1,COM ESPESSURA ESTIMADA DE 3CM,ESPALHAMENTO MANUAL                                                     </t>
    </r>
  </si>
  <si>
    <r>
      <rPr>
        <sz val="7"/>
        <rFont val="Arial"/>
        <family val="2"/>
      </rPr>
      <t xml:space="preserve">ARRANCAMENTO DE CERCAS DE MOIROES E ARAME FARPADO                                                                       </t>
    </r>
  </si>
  <si>
    <r>
      <rPr>
        <sz val="7"/>
        <rFont val="Arial"/>
        <family val="2"/>
      </rPr>
      <t xml:space="preserve">LIMPEZA MANUAL DE CAIXA DE RALO                                                                                         </t>
    </r>
  </si>
  <si>
    <r>
      <rPr>
        <sz val="7"/>
        <rFont val="Arial"/>
        <family val="2"/>
      </rPr>
      <t xml:space="preserve">CARGA E DESCARGA DE CONTAINER,SEGUNDO DESCRICAO DA FAMILIA 02.006                                                       </t>
    </r>
  </si>
  <si>
    <r>
      <rPr>
        <b/>
        <sz val="8"/>
        <rFont val="Arial"/>
        <family val="2"/>
      </rPr>
      <t xml:space="preserve">
                </t>
    </r>
  </si>
  <si>
    <r>
      <rPr>
        <b/>
        <sz val="8"/>
        <rFont val="Arial"/>
        <family val="2"/>
      </rPr>
      <t>Subtotal até 100,00%</t>
    </r>
  </si>
  <si>
    <r>
      <rPr>
        <b/>
        <sz val="8"/>
        <rFont val="Arial"/>
        <family val="2"/>
      </rPr>
      <t>Outros:</t>
    </r>
  </si>
  <si>
    <r>
      <rPr>
        <b/>
        <sz val="8"/>
        <rFont val="Arial"/>
        <family val="2"/>
      </rPr>
      <t>Valor total do Orçamento:</t>
    </r>
  </si>
  <si>
    <r>
      <rPr>
        <sz val="7"/>
        <rFont val="Arial"/>
        <family val="2"/>
      </rPr>
      <t>20132</t>
    </r>
  </si>
  <si>
    <r>
      <rPr>
        <sz val="7"/>
        <rFont val="Arial"/>
        <family val="2"/>
      </rPr>
      <t>MAO-DE-OBRA DE SERVENTE DA CONSTRUCAO CIVIL, INCLUSIVE ENCARGOS SOCIAIS DESONERADOS</t>
    </r>
  </si>
  <si>
    <r>
      <rPr>
        <sz val="7"/>
        <rFont val="Arial"/>
        <family val="2"/>
      </rPr>
      <t>MAO DE OBRA</t>
    </r>
  </si>
  <si>
    <r>
      <rPr>
        <sz val="7"/>
        <rFont val="Arial"/>
        <family val="2"/>
      </rPr>
      <t>H</t>
    </r>
  </si>
  <si>
    <r>
      <rPr>
        <sz val="7"/>
        <rFont val="Arial"/>
        <family val="2"/>
      </rPr>
      <t>00218</t>
    </r>
  </si>
  <si>
    <r>
      <rPr>
        <sz val="7"/>
        <rFont val="Arial"/>
        <family val="2"/>
      </rPr>
      <t>OLEO DIESEL COMBUSTIVEL COMUM, NA BOMBA</t>
    </r>
  </si>
  <si>
    <r>
      <rPr>
        <sz val="7"/>
        <rFont val="Arial"/>
        <family val="2"/>
      </rPr>
      <t>MATERIAL</t>
    </r>
  </si>
  <si>
    <r>
      <rPr>
        <sz val="7"/>
        <rFont val="Arial"/>
        <family val="2"/>
      </rPr>
      <t>L</t>
    </r>
  </si>
  <si>
    <r>
      <rPr>
        <sz val="7"/>
        <rFont val="Arial"/>
        <family val="2"/>
      </rPr>
      <t>00007</t>
    </r>
  </si>
  <si>
    <r>
      <rPr>
        <sz val="7"/>
        <rFont val="Arial"/>
        <family val="2"/>
      </rPr>
      <t>CIMENTO ASFALTICO DE PETROLEO, CAP 50/70, A GRANEL</t>
    </r>
  </si>
  <si>
    <r>
      <rPr>
        <sz val="7"/>
        <rFont val="Arial"/>
        <family val="2"/>
      </rPr>
      <t>KG</t>
    </r>
  </si>
  <si>
    <r>
      <rPr>
        <sz val="7"/>
        <rFont val="Arial"/>
        <family val="2"/>
      </rPr>
      <t>00519</t>
    </r>
  </si>
  <si>
    <r>
      <rPr>
        <sz val="7"/>
        <rFont val="Arial"/>
        <family val="2"/>
      </rPr>
      <t>SAIBRO</t>
    </r>
  </si>
  <si>
    <r>
      <rPr>
        <sz val="7"/>
        <rFont val="Arial"/>
        <family val="2"/>
      </rPr>
      <t>03500</t>
    </r>
  </si>
  <si>
    <r>
      <rPr>
        <sz val="7"/>
        <rFont val="Arial"/>
        <family val="2"/>
      </rPr>
      <t>CAMINHAO BASCULANTE, NO TOCO, PRECO SEMPNEUS, CAPACIDADE DE 10,00M3</t>
    </r>
  </si>
  <si>
    <r>
      <rPr>
        <sz val="7"/>
        <rFont val="Arial"/>
        <family val="2"/>
      </rPr>
      <t>20046</t>
    </r>
  </si>
  <si>
    <r>
      <rPr>
        <sz val="7"/>
        <rFont val="Arial"/>
        <family val="2"/>
      </rPr>
      <t>MAO-DE-OBRA DE CARPINTEIRO DE FORMA DE CONCRETO, INCLUSIVE ENCARGOS SOCIAIS DESONERADOS</t>
    </r>
  </si>
  <si>
    <r>
      <rPr>
        <sz val="7"/>
        <rFont val="Arial"/>
        <family val="2"/>
      </rPr>
      <t>20111</t>
    </r>
  </si>
  <si>
    <r>
      <rPr>
        <sz val="7"/>
        <rFont val="Arial"/>
        <family val="2"/>
      </rPr>
      <t>MAO-DE-OBRA DE OPERADOR DE MAQUINA (TRATOR, ETC.), INCLUSIVE ENCARGOS SOCIAIS DESONERADOS</t>
    </r>
  </si>
  <si>
    <r>
      <rPr>
        <sz val="7"/>
        <rFont val="Arial"/>
        <family val="2"/>
      </rPr>
      <t>14574</t>
    </r>
  </si>
  <si>
    <r>
      <rPr>
        <sz val="7"/>
        <rFont val="Arial"/>
        <family val="2"/>
      </rPr>
      <t>PO DE PEDRA, PARA REGIAO METROPOLITANA DO RIO DE JANEIRO</t>
    </r>
  </si>
  <si>
    <r>
      <rPr>
        <sz val="7"/>
        <rFont val="Arial"/>
        <family val="2"/>
      </rPr>
      <t>02245</t>
    </r>
  </si>
  <si>
    <r>
      <rPr>
        <sz val="7"/>
        <rFont val="Arial"/>
        <family val="2"/>
      </rPr>
      <t>CONCRETO IMPORTADO DE USINA, UTILIZANDOBRITA 1, DE 15MPA</t>
    </r>
  </si>
  <si>
    <r>
      <rPr>
        <sz val="7"/>
        <rFont val="Arial"/>
        <family val="2"/>
      </rPr>
      <t>00149</t>
    </r>
  </si>
  <si>
    <r>
      <rPr>
        <sz val="7"/>
        <rFont val="Arial"/>
        <family val="2"/>
      </rPr>
      <t>CIMENTO PORTLAND CP II 32, EM SACO DE 50KG</t>
    </r>
  </si>
  <si>
    <r>
      <rPr>
        <sz val="7"/>
        <rFont val="Arial"/>
        <family val="2"/>
      </rPr>
      <t>00038</t>
    </r>
  </si>
  <si>
    <r>
      <rPr>
        <sz val="7"/>
        <rFont val="Arial"/>
        <family val="2"/>
      </rPr>
      <t>ASFALTO DILUIDO, CM-30, A GRANEL</t>
    </r>
  </si>
  <si>
    <r>
      <rPr>
        <sz val="7"/>
        <rFont val="Arial"/>
        <family val="2"/>
      </rPr>
      <t>14668</t>
    </r>
  </si>
  <si>
    <r>
      <rPr>
        <sz val="7"/>
        <rFont val="Arial"/>
        <family val="2"/>
      </rPr>
      <t>ESTACA PRANCHA METALICA, SEM REVESTIMENTO, COM MOMENTO DE INERCIA MINIMO DE 9.600 CM4/M</t>
    </r>
  </si>
  <si>
    <r>
      <rPr>
        <sz val="7"/>
        <rFont val="Arial"/>
        <family val="2"/>
      </rPr>
      <t>20105</t>
    </r>
  </si>
  <si>
    <r>
      <rPr>
        <sz val="7"/>
        <rFont val="Arial"/>
        <family val="2"/>
      </rPr>
      <t>MAO-DE-OBRA DE MOTORISTA DE CAMINHAO E CARRETA, INCLUSIVE ENCARGOS SOCIAIS DESONERADOS</t>
    </r>
  </si>
  <si>
    <r>
      <rPr>
        <sz val="7"/>
        <rFont val="Arial"/>
        <family val="2"/>
      </rPr>
      <t>04810</t>
    </r>
  </si>
  <si>
    <r>
      <rPr>
        <sz val="7"/>
        <rFont val="Arial"/>
        <family val="2"/>
      </rPr>
      <t>TUBO DE CONCRETO ARMADO, P/AGUAS PLUVIAIS, PA-3, SEM PINTURA, DE 0400MM</t>
    </r>
  </si>
  <si>
    <r>
      <rPr>
        <sz val="7"/>
        <rFont val="Arial"/>
        <family val="2"/>
      </rPr>
      <t>14543</t>
    </r>
  </si>
  <si>
    <r>
      <rPr>
        <sz val="7"/>
        <rFont val="Arial"/>
        <family val="2"/>
      </rPr>
      <t>PEDRA BRITADA 1 E 2 (MEDIA), PARA REGIAOMETROPOLITANA DO RIO DE JANEIRO</t>
    </r>
  </si>
  <si>
    <r>
      <rPr>
        <sz val="7"/>
        <rFont val="Arial"/>
        <family val="2"/>
      </rPr>
      <t>04816</t>
    </r>
  </si>
  <si>
    <r>
      <rPr>
        <sz val="7"/>
        <rFont val="Arial"/>
        <family val="2"/>
      </rPr>
      <t>TUBO DE CONCRETO ARMADO, P/AGUAS PLUVIAIS, PA-3, SEM PINTURA, DE 1000MM</t>
    </r>
  </si>
  <si>
    <r>
      <rPr>
        <sz val="7"/>
        <rFont val="Arial"/>
        <family val="2"/>
      </rPr>
      <t>11228</t>
    </r>
  </si>
  <si>
    <r>
      <rPr>
        <sz val="7"/>
        <rFont val="Arial"/>
        <family val="2"/>
      </rPr>
      <t>PISO CERAMICO TATIL ALERTA, AMARELO, PARA PORTADORES DE NECESSIDADES ESPECIFICAS</t>
    </r>
  </si>
  <si>
    <r>
      <rPr>
        <sz val="7"/>
        <rFont val="Arial"/>
        <family val="2"/>
      </rPr>
      <t>00368</t>
    </r>
  </si>
  <si>
    <r>
      <rPr>
        <sz val="7"/>
        <rFont val="Arial"/>
        <family val="2"/>
      </rPr>
      <t>PINUS, EM PECAS DE 7,50X7,50CM (3"X3")</t>
    </r>
  </si>
  <si>
    <r>
      <rPr>
        <sz val="7"/>
        <rFont val="Arial"/>
        <family val="2"/>
      </rPr>
      <t>00001</t>
    </r>
  </si>
  <si>
    <r>
      <rPr>
        <sz val="7"/>
        <rFont val="Arial"/>
        <family val="2"/>
      </rPr>
      <t>AREIA LAVADA, GROSSA, PARA REGIAO METROPOLITANA DO RIO DE JANEIRO</t>
    </r>
  </si>
  <si>
    <r>
      <rPr>
        <sz val="7"/>
        <rFont val="Arial"/>
        <family val="2"/>
      </rPr>
      <t>20115</t>
    </r>
  </si>
  <si>
    <r>
      <rPr>
        <sz val="7"/>
        <rFont val="Arial"/>
        <family val="2"/>
      </rPr>
      <t>MAO-DE-OBRA DE PEDREIRO, INCLUSIVE ENCARGOS SOCIAIS DESONERADOS</t>
    </r>
  </si>
  <si>
    <r>
      <rPr>
        <sz val="7"/>
        <rFont val="Arial"/>
        <family val="2"/>
      </rPr>
      <t>20022</t>
    </r>
  </si>
  <si>
    <r>
      <rPr>
        <sz val="7"/>
        <rFont val="Arial"/>
        <family val="2"/>
      </rPr>
      <t>MAO-DE-OBRA DE ASSENTADOR DE TUBOS (REDES SUBTERRANEAS), INCLUSIVE ENCARGOS SOCIAIS DESONERADOS</t>
    </r>
  </si>
  <si>
    <r>
      <rPr>
        <sz val="7"/>
        <rFont val="Arial"/>
        <family val="2"/>
      </rPr>
      <t>00349</t>
    </r>
  </si>
  <si>
    <r>
      <rPr>
        <sz val="7"/>
        <rFont val="Arial"/>
        <family val="2"/>
      </rPr>
      <t>PINUS, EM PECAS DE 2,50X30,00CM (1"X12")</t>
    </r>
  </si>
  <si>
    <r>
      <rPr>
        <sz val="7"/>
        <rFont val="Arial"/>
        <family val="2"/>
      </rPr>
      <t>04814</t>
    </r>
  </si>
  <si>
    <r>
      <rPr>
        <sz val="7"/>
        <rFont val="Arial"/>
        <family val="2"/>
      </rPr>
      <t>TUBO DE CONCRETO ARMADO, P/AGUAS PLUVIAIS, PA-3, SEM PINTURA, DE 0800MM</t>
    </r>
  </si>
  <si>
    <r>
      <rPr>
        <sz val="7"/>
        <rFont val="Arial"/>
        <family val="2"/>
      </rPr>
      <t>14663</t>
    </r>
  </si>
  <si>
    <r>
      <rPr>
        <sz val="7"/>
        <rFont val="Arial"/>
        <family val="2"/>
      </rPr>
      <t>CIMENTO PORTLAND, CP III 40, RESISTENTEA SULFATOS, EM SACO DE 50KG</t>
    </r>
  </si>
  <si>
    <r>
      <rPr>
        <sz val="7"/>
        <rFont val="Arial"/>
        <family val="2"/>
      </rPr>
      <t>04812</t>
    </r>
  </si>
  <si>
    <r>
      <rPr>
        <sz val="7"/>
        <rFont val="Arial"/>
        <family val="2"/>
      </rPr>
      <t>TUBO DE CONCRETO ARMADO, P/AGUAS PLUVIAIS, PA-3, SEM PINTURA, DE 0600MM</t>
    </r>
  </si>
  <si>
    <r>
      <rPr>
        <sz val="7"/>
        <rFont val="Arial"/>
        <family val="2"/>
      </rPr>
      <t>00288</t>
    </r>
  </si>
  <si>
    <r>
      <rPr>
        <sz val="7"/>
        <rFont val="Arial"/>
        <family val="2"/>
      </rPr>
      <t>CHAPA DE MADEIRA COMPENSADA, PLASTIFICADA, COM ESPESSURA DE 20MM</t>
    </r>
  </si>
  <si>
    <r>
      <rPr>
        <sz val="7"/>
        <rFont val="Arial"/>
        <family val="2"/>
      </rPr>
      <t>14566</t>
    </r>
  </si>
  <si>
    <r>
      <rPr>
        <sz val="7"/>
        <rFont val="Arial"/>
        <family val="2"/>
      </rPr>
      <t>BRITA CORRIDA, PARA REGIAO METROPOLITANADO RIO DE JANEIRO</t>
    </r>
  </si>
  <si>
    <r>
      <rPr>
        <sz val="7"/>
        <rFont val="Arial"/>
        <family val="2"/>
      </rPr>
      <t>20087</t>
    </r>
  </si>
  <si>
    <r>
      <rPr>
        <sz val="7"/>
        <rFont val="Arial"/>
        <family val="2"/>
      </rPr>
      <t>MAO-DE-OBRA DE LADRILHEIRO, INCLUSIVE ENCARGOS SOCIAIS DESONERADOS</t>
    </r>
  </si>
  <si>
    <r>
      <rPr>
        <sz val="7"/>
        <rFont val="Arial"/>
        <family val="2"/>
      </rPr>
      <t>04809</t>
    </r>
  </si>
  <si>
    <r>
      <rPr>
        <sz val="7"/>
        <rFont val="Arial"/>
        <family val="2"/>
      </rPr>
      <t>TUBO DE CONCRETO ARMADO, P/AGUAS PLUVIAIS, PA-2, SEM PINTURA, DE 1500MM</t>
    </r>
  </si>
  <si>
    <r>
      <rPr>
        <sz val="7"/>
        <rFont val="Arial"/>
        <family val="2"/>
      </rPr>
      <t>01305</t>
    </r>
  </si>
  <si>
    <r>
      <rPr>
        <sz val="7"/>
        <rFont val="Arial"/>
        <family val="2"/>
      </rPr>
      <t>PA CARREGADEIRA DE PNEUS, PRECO SEM PNEUS, PESO EM TORNO DE 12T, MOTOR DIESEL EMTORNO DE 121CV, PA CAPAC. APROX. 1,30M3</t>
    </r>
  </si>
  <si>
    <r>
      <rPr>
        <sz val="7"/>
        <rFont val="Arial"/>
        <family val="2"/>
      </rPr>
      <t>05816</t>
    </r>
  </si>
  <si>
    <r>
      <rPr>
        <sz val="7"/>
        <rFont val="Arial"/>
        <family val="2"/>
      </rPr>
      <t>ESCAVADEIRA HIDRAULICA DE ESTEIRA, PESOEM TORNO DE 17T, MOTOR DIESEL EM TORNO DE 111CV, CACAMBA CAPAC. APROX. DE 0,78M3</t>
    </r>
  </si>
  <si>
    <r>
      <rPr>
        <sz val="7"/>
        <rFont val="Arial"/>
        <family val="2"/>
      </rPr>
      <t>00533</t>
    </r>
  </si>
  <si>
    <r>
      <rPr>
        <sz val="7"/>
        <rFont val="Arial"/>
        <family val="2"/>
      </rPr>
      <t>TUBO DE CONCRETO ARMADO, P/AGUAS PLUVIAIS, PA-1, SEM PINTURA, DE 0400MM</t>
    </r>
  </si>
  <si>
    <r>
      <rPr>
        <sz val="7"/>
        <rFont val="Arial"/>
        <family val="2"/>
      </rPr>
      <t>00220</t>
    </r>
  </si>
  <si>
    <r>
      <rPr>
        <sz val="7"/>
        <rFont val="Arial"/>
        <family val="2"/>
      </rPr>
      <t>OLEO LUBRIFICANTE MINERAL MULTIVISCOSO,CLASSIFICACAO API CG-4, GRAU SAE 20W-40</t>
    </r>
  </si>
  <si>
    <r>
      <rPr>
        <sz val="7"/>
        <rFont val="Arial"/>
        <family val="2"/>
      </rPr>
      <t>06212</t>
    </r>
  </si>
  <si>
    <r>
      <rPr>
        <sz val="7"/>
        <rFont val="Arial"/>
        <family val="2"/>
      </rPr>
      <t>ACO CA-50, ESTIRADO, PRECO DE FABRICA, NO DIAMETRO DE 08,0MM</t>
    </r>
  </si>
  <si>
    <r>
      <rPr>
        <sz val="7"/>
        <rFont val="Arial"/>
        <family val="2"/>
      </rPr>
      <t>00219</t>
    </r>
  </si>
  <si>
    <r>
      <rPr>
        <sz val="7"/>
        <rFont val="Arial"/>
        <family val="2"/>
      </rPr>
      <t>OLEO COMBUSTIVEL BPF, A GRANEL</t>
    </r>
  </si>
  <si>
    <r>
      <rPr>
        <sz val="7"/>
        <rFont val="Arial"/>
        <family val="2"/>
      </rPr>
      <t>04249</t>
    </r>
  </si>
  <si>
    <r>
      <rPr>
        <sz val="7"/>
        <rFont val="Arial"/>
        <family val="2"/>
      </rPr>
      <t>LAJOTA PRE-FABRICADA DE CONCRETO P/PAVIMENTACAO, C/08CM DE ESPES.RESIST.MIN.35 MPA, COR NATURAL CINZA</t>
    </r>
  </si>
  <si>
    <r>
      <rPr>
        <sz val="7"/>
        <rFont val="Arial"/>
        <family val="2"/>
      </rPr>
      <t>06213</t>
    </r>
  </si>
  <si>
    <r>
      <rPr>
        <sz val="7"/>
        <rFont val="Arial"/>
        <family val="2"/>
      </rPr>
      <t>ACO CA-50, ESTIRADO, PRECO DE FABRICA, NO DIAMETRO DE 10,0MM</t>
    </r>
  </si>
  <si>
    <r>
      <rPr>
        <sz val="7"/>
        <rFont val="Arial"/>
        <family val="2"/>
      </rPr>
      <t>14580</t>
    </r>
  </si>
  <si>
    <r>
      <rPr>
        <sz val="7"/>
        <rFont val="Arial"/>
        <family val="2"/>
      </rPr>
      <t>PEDRA DE MAO, PARA REGIAO METROPOLITANADO RIO DE JANEIRO</t>
    </r>
  </si>
  <si>
    <r>
      <rPr>
        <sz val="7"/>
        <rFont val="Arial"/>
        <family val="2"/>
      </rPr>
      <t>06214</t>
    </r>
  </si>
  <si>
    <r>
      <rPr>
        <sz val="7"/>
        <rFont val="Arial"/>
        <family val="2"/>
      </rPr>
      <t>ACO CA-50, ESTIRADO, PRECO DE FABRICA, NO DIAMETRO DE 12,5MM</t>
    </r>
  </si>
  <si>
    <r>
      <rPr>
        <sz val="7"/>
        <rFont val="Arial"/>
        <family val="2"/>
      </rPr>
      <t>05936</t>
    </r>
  </si>
  <si>
    <r>
      <rPr>
        <sz val="7"/>
        <rFont val="Arial"/>
        <family val="2"/>
      </rPr>
      <t>MACARANDUBA EM PECAS, DE 7,50X22,50CM (3"X9")</t>
    </r>
  </si>
  <si>
    <r>
      <rPr>
        <sz val="7"/>
        <rFont val="Arial"/>
        <family val="2"/>
      </rPr>
      <t>07326</t>
    </r>
  </si>
  <si>
    <r>
      <rPr>
        <sz val="7"/>
        <rFont val="Arial"/>
        <family val="2"/>
      </rPr>
      <t>CONCRETO IMPORTADO DE USINA, UTILIZANDOBRITA 1, DE 10MPA</t>
    </r>
  </si>
  <si>
    <r>
      <rPr>
        <sz val="7"/>
        <rFont val="Arial"/>
        <family val="2"/>
      </rPr>
      <t>00538</t>
    </r>
  </si>
  <si>
    <r>
      <rPr>
        <sz val="7"/>
        <rFont val="Arial"/>
        <family val="2"/>
      </rPr>
      <t>TUBO DE CONCRETO ARMADO, P/AGUAS PLUVIAIS, PA-1, SEM PINTURA, DE 0800MM</t>
    </r>
  </si>
  <si>
    <r>
      <rPr>
        <sz val="7"/>
        <rFont val="Arial"/>
        <family val="2"/>
      </rPr>
      <t>05817</t>
    </r>
  </si>
  <si>
    <r>
      <rPr>
        <sz val="7"/>
        <rFont val="Arial"/>
        <family val="2"/>
      </rPr>
      <t>RETROESCAVADEIRA, PRECO SEM PNEUS, PESOEM TORNO DE 7T, MOTOR DIESEL EM TORNO DE75CV, CAPAC. APROX. CACAMBA DE 0,76M3</t>
    </r>
  </si>
  <si>
    <r>
      <rPr>
        <sz val="7"/>
        <rFont val="Arial"/>
        <family val="2"/>
      </rPr>
      <t>04800</t>
    </r>
  </si>
  <si>
    <r>
      <rPr>
        <sz val="7"/>
        <rFont val="Arial"/>
        <family val="2"/>
      </rPr>
      <t>TUBO DE CONCRETO ARMADO, P/AGUAS PLUVIAIS, PA-2, SEM PINTURA, DE 0400MM</t>
    </r>
  </si>
  <si>
    <r>
      <rPr>
        <sz val="7"/>
        <rFont val="Arial"/>
        <family val="2"/>
      </rPr>
      <t>20015</t>
    </r>
  </si>
  <si>
    <r>
      <rPr>
        <sz val="7"/>
        <rFont val="Arial"/>
        <family val="2"/>
      </rPr>
      <t>MAO-DE-OBRA DE ARMADOR DE CONCRETO ARMADO, INCLUSIVE ENCARGOS SOCIAIS DESONERADOS</t>
    </r>
  </si>
  <si>
    <r>
      <rPr>
        <sz val="7"/>
        <rFont val="Arial"/>
        <family val="2"/>
      </rPr>
      <t>01990</t>
    </r>
  </si>
  <si>
    <r>
      <rPr>
        <sz val="7"/>
        <rFont val="Arial"/>
        <family val="2"/>
      </rPr>
      <t>MAO-DE-OBRA DE CARPINTEIRO DE FORMA DE CONCRETO, INCLUSIVE ENCARGOS SOCIAIS</t>
    </r>
  </si>
  <si>
    <r>
      <rPr>
        <sz val="7"/>
        <rFont val="Arial"/>
        <family val="2"/>
      </rPr>
      <t>00446</t>
    </r>
  </si>
  <si>
    <r>
      <rPr>
        <sz val="7"/>
        <rFont val="Arial"/>
        <family val="2"/>
      </rPr>
      <t>PARALELEPIPEDO 40 UN/M2</t>
    </r>
  </si>
  <si>
    <r>
      <rPr>
        <sz val="7"/>
        <rFont val="Arial"/>
        <family val="2"/>
      </rPr>
      <t>00104</t>
    </r>
  </si>
  <si>
    <r>
      <rPr>
        <sz val="7"/>
        <rFont val="Arial"/>
        <family val="2"/>
      </rPr>
      <t>BLOCO DE CONCRETO PRENSADO, PARA ALVENARIA, DE (20X20X40)CM</t>
    </r>
  </si>
  <si>
    <r>
      <rPr>
        <sz val="7"/>
        <rFont val="Arial"/>
        <family val="2"/>
      </rPr>
      <t>20042</t>
    </r>
  </si>
  <si>
    <r>
      <rPr>
        <sz val="7"/>
        <rFont val="Arial"/>
        <family val="2"/>
      </rPr>
      <t>MAO-DE-OBRA DE CALCETEIRO, INCLUSIVE ENCARGOS SOCIAS DESONERADOS</t>
    </r>
  </si>
  <si>
    <r>
      <rPr>
        <sz val="7"/>
        <rFont val="Arial"/>
        <family val="2"/>
      </rPr>
      <t>04806</t>
    </r>
  </si>
  <si>
    <r>
      <rPr>
        <sz val="7"/>
        <rFont val="Arial"/>
        <family val="2"/>
      </rPr>
      <t>TUBO DE CONCRETO ARMADO, P/AGUAS PLUVIAIS, PA-2, SEM PINTURA, DE 1000MM</t>
    </r>
  </si>
  <si>
    <r>
      <rPr>
        <sz val="7"/>
        <rFont val="Arial"/>
        <family val="2"/>
      </rPr>
      <t>00506</t>
    </r>
  </si>
  <si>
    <r>
      <rPr>
        <sz val="7"/>
        <rFont val="Arial"/>
        <family val="2"/>
      </rPr>
      <t>RALO FERRO FUNDIDO NODULAR,PARA SARJETA,ARTICULADO,DE (30X90)CM,C/CAIXILHO E GRELHA,CLASSE C-250,ABNT NBR 10160</t>
    </r>
  </si>
  <si>
    <r>
      <rPr>
        <sz val="7"/>
        <rFont val="Arial"/>
        <family val="2"/>
      </rPr>
      <t>00823</t>
    </r>
  </si>
  <si>
    <r>
      <rPr>
        <sz val="7"/>
        <rFont val="Arial"/>
        <family val="2"/>
      </rPr>
      <t>CONJUNTO DE 06 PNEUS DIAGONAIS DE TRACAO, 9.00-20, 14 LONAS, DESENVOLVIDO PARA USO MISTO (PAVIMENTO/TERRA)</t>
    </r>
  </si>
  <si>
    <r>
      <rPr>
        <sz val="7"/>
        <rFont val="Arial"/>
        <family val="2"/>
      </rPr>
      <t>01971</t>
    </r>
  </si>
  <si>
    <r>
      <rPr>
        <sz val="7"/>
        <rFont val="Arial"/>
        <family val="2"/>
      </rPr>
      <t>MAO-DE-OBRA DE MESTRE DE OBRAS A (ENCARREGADO GERAL COM MAIS DE 5 ANOS DE EXPERIENCIA), INCLUSIVE ENCARGOS SOCIAIS</t>
    </r>
  </si>
  <si>
    <r>
      <rPr>
        <sz val="7"/>
        <rFont val="Arial"/>
        <family val="2"/>
      </rPr>
      <t>00030</t>
    </r>
  </si>
  <si>
    <r>
      <rPr>
        <sz val="7"/>
        <rFont val="Arial"/>
        <family val="2"/>
      </rPr>
      <t>ACO CA-25, ESTIRADO, PRECO DE REVENDEDOR, NO DIAMETRO DE 08,0MM</t>
    </r>
  </si>
  <si>
    <r>
      <rPr>
        <sz val="7"/>
        <rFont val="Arial"/>
        <family val="2"/>
      </rPr>
      <t>04248</t>
    </r>
  </si>
  <si>
    <r>
      <rPr>
        <sz val="7"/>
        <rFont val="Arial"/>
        <family val="2"/>
      </rPr>
      <t>LAJOTA PRE-FABRICADA DE CONCRETO P/PAVIM.C/06CM DE ESPES.RESIST.MIN.35 MPA, CORNATURAL CINZA</t>
    </r>
  </si>
  <si>
    <r>
      <rPr>
        <sz val="7"/>
        <rFont val="Arial"/>
        <family val="2"/>
      </rPr>
      <t>00695</t>
    </r>
  </si>
  <si>
    <r>
      <rPr>
        <sz val="7"/>
        <rFont val="Arial"/>
        <family val="2"/>
      </rPr>
      <t>TUBO DE CONCRETO ARMADO, PARA AGUAS PLUVIAIS, PA-1, SEM PINTURA, DE 0600MM</t>
    </r>
  </si>
  <si>
    <r>
      <rPr>
        <sz val="7"/>
        <rFont val="Arial"/>
        <family val="2"/>
      </rPr>
      <t>00215</t>
    </r>
  </si>
  <si>
    <r>
      <rPr>
        <sz val="7"/>
        <rFont val="Arial"/>
        <family val="2"/>
      </rPr>
      <t>GASOLINA COMUM NA BOMBA</t>
    </r>
  </si>
  <si>
    <r>
      <rPr>
        <sz val="7"/>
        <rFont val="Arial"/>
        <family val="2"/>
      </rPr>
      <t>13895</t>
    </r>
  </si>
  <si>
    <r>
      <rPr>
        <sz val="7"/>
        <rFont val="Arial"/>
        <family val="2"/>
      </rPr>
      <t>MAO-DE-OBRA DE ENGENHEIRO DE SEGURANCA DO TRABALHO, INCLUSIVE ENCARGOS SOCIAIS</t>
    </r>
  </si>
  <si>
    <r>
      <rPr>
        <sz val="7"/>
        <rFont val="Arial"/>
        <family val="2"/>
      </rPr>
      <t>04250</t>
    </r>
  </si>
  <si>
    <r>
      <rPr>
        <sz val="7"/>
        <rFont val="Arial"/>
        <family val="2"/>
      </rPr>
      <t>LAJOTA PRE-FABRICADA DE CONCRETO P/PAVIM. COM 10CM DE ESPES.RESIST. MIN.35 MPA,NA COR NATURAL CINZA</t>
    </r>
  </si>
  <si>
    <r>
      <rPr>
        <sz val="7"/>
        <rFont val="Arial"/>
        <family val="2"/>
      </rPr>
      <t>00453</t>
    </r>
  </si>
  <si>
    <r>
      <rPr>
        <sz val="7"/>
        <rFont val="Arial"/>
        <family val="2"/>
      </rPr>
      <t>PREGO COM OU SEM CABECA, EM CAIXAS DE 50KG, OU QUANTIDADES EQUIVALENTES, Nº12X12A 18X30</t>
    </r>
  </si>
  <si>
    <r>
      <rPr>
        <sz val="7"/>
        <rFont val="Arial"/>
        <family val="2"/>
      </rPr>
      <t>14568</t>
    </r>
  </si>
  <si>
    <r>
      <rPr>
        <sz val="7"/>
        <rFont val="Arial"/>
        <family val="2"/>
      </rPr>
      <t>BRITA GRADUADA</t>
    </r>
  </si>
  <si>
    <r>
      <rPr>
        <sz val="7"/>
        <rFont val="Arial"/>
        <family val="2"/>
      </rPr>
      <t>04804</t>
    </r>
  </si>
  <si>
    <r>
      <rPr>
        <sz val="7"/>
        <rFont val="Arial"/>
        <family val="2"/>
      </rPr>
      <t>TUBO DE CONCRETO ARMADO, P/AGUAS PLUVIAIS, PA-2, SEM PINTURA, DE 0800MM</t>
    </r>
  </si>
  <si>
    <r>
      <rPr>
        <sz val="7"/>
        <rFont val="Arial"/>
        <family val="2"/>
      </rPr>
      <t>08045</t>
    </r>
  </si>
  <si>
    <r>
      <rPr>
        <sz val="7"/>
        <rFont val="Arial"/>
        <family val="2"/>
      </rPr>
      <t>MAO-DE-OBRA DE TECNICO DE SEGURANCA DO TRABALHO, INCLUSIVE ENCARGOS SOCIAIS</t>
    </r>
  </si>
  <si>
    <r>
      <rPr>
        <sz val="7"/>
        <rFont val="Arial"/>
        <family val="2"/>
      </rPr>
      <t>00556</t>
    </r>
  </si>
  <si>
    <r>
      <rPr>
        <sz val="7"/>
        <rFont val="Arial"/>
        <family val="2"/>
      </rPr>
      <t>TAMPAO DE FERRO FUNDIDO, CIRCULAR, P/POCO DE VISITA OU CAIXA DE AREIA NA RUA, DE175KG, PADRAO PREFEITURA (AGUAS PLUV.)</t>
    </r>
  </si>
  <si>
    <r>
      <rPr>
        <sz val="7"/>
        <rFont val="Arial"/>
        <family val="2"/>
      </rPr>
      <t>01599</t>
    </r>
  </si>
  <si>
    <r>
      <rPr>
        <sz val="7"/>
        <rFont val="Arial"/>
        <family val="2"/>
      </rPr>
      <t>CAMINHAO COM CARROCERIA FIXA, NO TOCO, PRECO SEM PNEUS, CAPACIDADE DE 7,5T</t>
    </r>
  </si>
  <si>
    <r>
      <rPr>
        <sz val="7"/>
        <rFont val="Arial"/>
        <family val="2"/>
      </rPr>
      <t>01594</t>
    </r>
  </si>
  <si>
    <r>
      <rPr>
        <sz val="7"/>
        <rFont val="Arial"/>
        <family val="2"/>
      </rPr>
      <t>USINA PARA MISTURA BETUMINOSA DE ALTA CLASSE A QUENTE,60 A 90T/H,C/UNID ALIM E DOSAGEM FRIOS,SECA,PENEIRA DOSA,ALIMENTAD</t>
    </r>
  </si>
  <si>
    <r>
      <rPr>
        <sz val="7"/>
        <rFont val="Arial"/>
        <family val="2"/>
      </rPr>
      <t>05349</t>
    </r>
  </si>
  <si>
    <r>
      <rPr>
        <sz val="7"/>
        <rFont val="Arial"/>
        <family val="2"/>
      </rPr>
      <t>ARGAMASSA DE CIMENTO, AREIA DE QUARTZO EADITIVOS</t>
    </r>
  </si>
  <si>
    <r>
      <rPr>
        <sz val="7"/>
        <rFont val="Arial"/>
        <family val="2"/>
      </rPr>
      <t>01341</t>
    </r>
  </si>
  <si>
    <r>
      <rPr>
        <sz val="7"/>
        <rFont val="Arial"/>
        <family val="2"/>
      </rPr>
      <t>GUINDASTE SOBRE RODAS, PRECO SEM PNEUS,LANCA TELESCOPIA, COM MOTOR DIESEL DE 70CV E CAPACIDADE DE 6T</t>
    </r>
  </si>
  <si>
    <r>
      <rPr>
        <sz val="7"/>
        <rFont val="Arial"/>
        <family val="2"/>
      </rPr>
      <t>04802</t>
    </r>
  </si>
  <si>
    <r>
      <rPr>
        <sz val="7"/>
        <rFont val="Arial"/>
        <family val="2"/>
      </rPr>
      <t>TUBO DE CONCRETO ARMADO, P/AGUAS PLUVIAIS, PA-2, SEM PINTURA, DE 0600MM</t>
    </r>
  </si>
  <si>
    <r>
      <rPr>
        <sz val="7"/>
        <rFont val="Arial"/>
        <family val="2"/>
      </rPr>
      <t>01428</t>
    </r>
  </si>
  <si>
    <r>
      <rPr>
        <sz val="7"/>
        <rFont val="Arial"/>
        <family val="2"/>
      </rPr>
      <t>CAMINHAO BASCULANTE, NO TOCO, PRECO SEMPNEUS, CAPACIDADE DE 5,00M3</t>
    </r>
  </si>
  <si>
    <r>
      <rPr>
        <sz val="7"/>
        <rFont val="Arial"/>
        <family val="2"/>
      </rPr>
      <t>01402</t>
    </r>
  </si>
  <si>
    <r>
      <rPr>
        <sz val="7"/>
        <rFont val="Arial"/>
        <family val="2"/>
      </rPr>
      <t>RALO FERRO FUNDIDO NODULAR,PARA SARJETA,ARTICULADO,DE (30X90)CM,C/CAIXILHO E GRELHA,CLASSE B-125,ABNT NBR 10160</t>
    </r>
  </si>
  <si>
    <r>
      <rPr>
        <sz val="7"/>
        <rFont val="Arial"/>
        <family val="2"/>
      </rPr>
      <t>01912</t>
    </r>
  </si>
  <si>
    <r>
      <rPr>
        <sz val="7"/>
        <rFont val="Arial"/>
        <family val="2"/>
      </rPr>
      <t>MAO-DE-OBRA DE ALMOXARIFE, INCLUSIVE ENCARGOS SOCIAIS</t>
    </r>
  </si>
  <si>
    <r>
      <rPr>
        <sz val="7"/>
        <rFont val="Arial"/>
        <family val="2"/>
      </rPr>
      <t>07999</t>
    </r>
  </si>
  <si>
    <r>
      <rPr>
        <sz val="7"/>
        <rFont val="Arial"/>
        <family val="2"/>
      </rPr>
      <t>LAJOTA PRE-FABRICADA DE CONCRETO P/PAVIMENTACAO, C/10CM DE ESPES., RESIST.MINIMADE 35 MPA, COLORIDA</t>
    </r>
  </si>
  <si>
    <r>
      <rPr>
        <sz val="7"/>
        <rFont val="Arial"/>
        <family val="2"/>
      </rPr>
      <t>00431</t>
    </r>
  </si>
  <si>
    <r>
      <rPr>
        <sz val="7"/>
        <rFont val="Arial"/>
        <family val="2"/>
      </rPr>
      <t>EMULSAO ASFALTICA CATIONICA, RR-1C, A GRANEL</t>
    </r>
  </si>
  <si>
    <r>
      <rPr>
        <sz val="7"/>
        <rFont val="Arial"/>
        <family val="2"/>
      </rPr>
      <t>01424</t>
    </r>
  </si>
  <si>
    <r>
      <rPr>
        <sz val="7"/>
        <rFont val="Arial"/>
        <family val="2"/>
      </rPr>
      <t>COMPRESSOR DE AR PORTATIL E REBOCAVEL, PRESSAO DE TRABALHO DE 102 PSI, C/MOTOR DIESEL 040CV E DESC.LIVRE EFET. 200 PCM</t>
    </r>
  </si>
  <si>
    <r>
      <rPr>
        <sz val="7"/>
        <rFont val="Arial"/>
        <family val="2"/>
      </rPr>
      <t>00222</t>
    </r>
  </si>
  <si>
    <r>
      <rPr>
        <sz val="7"/>
        <rFont val="Arial"/>
        <family val="2"/>
      </rPr>
      <t>GRAXA COMUM P/LUBRIFICACAO DE CHASSIS, EM TAMBORES DE 170KG</t>
    </r>
  </si>
  <si>
    <r>
      <rPr>
        <sz val="7"/>
        <rFont val="Arial"/>
        <family val="2"/>
      </rPr>
      <t>01999</t>
    </r>
  </si>
  <si>
    <r>
      <rPr>
        <sz val="7"/>
        <rFont val="Arial"/>
        <family val="2"/>
      </rPr>
      <t>MAO-DE-OBRA DE SERVENTE DA CONSTRUCAO CIVIL, INCLUSIVE ENCARGOS SOCIAIS</t>
    </r>
  </si>
  <si>
    <r>
      <rPr>
        <sz val="7"/>
        <rFont val="Arial"/>
        <family val="2"/>
      </rPr>
      <t>13630</t>
    </r>
  </si>
  <si>
    <r>
      <rPr>
        <sz val="7"/>
        <rFont val="Arial"/>
        <family val="2"/>
      </rPr>
      <t>MAO-DE-OBRA DE RASTILHEIRO, INCLUSIVE ENCARGOS SOCIAIS</t>
    </r>
  </si>
  <si>
    <r>
      <rPr>
        <sz val="7"/>
        <rFont val="Arial"/>
        <family val="2"/>
      </rPr>
      <t>05409</t>
    </r>
  </si>
  <si>
    <r>
      <rPr>
        <sz val="7"/>
        <rFont val="Arial"/>
        <family val="2"/>
      </rPr>
      <t>TUBO PVC RIGIDO (NBR-5688), SERIE "R", PONTA/BOLSA COM VIROLA, EM BARRAS DE 3,00M, DE 100MM</t>
    </r>
  </si>
  <si>
    <r>
      <rPr>
        <sz val="7"/>
        <rFont val="Arial"/>
        <family val="2"/>
      </rPr>
      <t>07998</t>
    </r>
  </si>
  <si>
    <r>
      <rPr>
        <sz val="7"/>
        <rFont val="Arial"/>
        <family val="2"/>
      </rPr>
      <t>LAJOTA PRE-FABRICADA DE CONCRETO P/PAVIMENTACAO, C/08CM DE ESPES., RESIST. MINIMA DE 35 MPA, COLORIDA</t>
    </r>
  </si>
  <si>
    <r>
      <rPr>
        <sz val="7"/>
        <rFont val="Arial"/>
        <family val="2"/>
      </rPr>
      <t>01588</t>
    </r>
  </si>
  <si>
    <r>
      <rPr>
        <sz val="7"/>
        <rFont val="Arial"/>
        <family val="2"/>
      </rPr>
      <t>CARRETA (CAVALO + REBOQUE) PARA TRANSPORTE PESADO, PRECO SEM PNEUS, REBAIXADO, CAPACIDADE PARA CARGA UTIL 30T</t>
    </r>
  </si>
  <si>
    <r>
      <rPr>
        <sz val="7"/>
        <rFont val="Arial"/>
        <family val="2"/>
      </rPr>
      <t>13648</t>
    </r>
  </si>
  <si>
    <r>
      <rPr>
        <sz val="7"/>
        <rFont val="Arial"/>
        <family val="2"/>
      </rPr>
      <t>ALUGUEL DE BANHEIRO QUIM.,2,31X1,56X1,16(MED. APROX),INCL.INST.,RETIRADA,FORN.QUIMICA DESOD.E BACT.,P.HIG.,UN.MOV.SUCCAO</t>
    </r>
  </si>
  <si>
    <r>
      <rPr>
        <sz val="7"/>
        <rFont val="Arial"/>
        <family val="2"/>
      </rPr>
      <t>UNXME</t>
    </r>
  </si>
  <si>
    <r>
      <rPr>
        <sz val="7"/>
        <rFont val="Arial"/>
        <family val="2"/>
      </rPr>
      <t>07997</t>
    </r>
  </si>
  <si>
    <r>
      <rPr>
        <sz val="7"/>
        <rFont val="Arial"/>
        <family val="2"/>
      </rPr>
      <t>LAJOTA PRE-FABRICADA P/PAVIMENTACAO, C/06CM DE ESPES., RESIST. MINIMA DE 35 MPA,COLORIDA</t>
    </r>
  </si>
  <si>
    <r>
      <rPr>
        <sz val="7"/>
        <rFont val="Arial"/>
        <family val="2"/>
      </rPr>
      <t>05350</t>
    </r>
  </si>
  <si>
    <r>
      <rPr>
        <sz val="7"/>
        <rFont val="Arial"/>
        <family val="2"/>
      </rPr>
      <t>PIGMENTO EM PO A BASE DE OXIDO DE FERRO</t>
    </r>
  </si>
  <si>
    <r>
      <rPr>
        <sz val="7"/>
        <rFont val="Arial"/>
        <family val="2"/>
      </rPr>
      <t>20071</t>
    </r>
  </si>
  <si>
    <r>
      <rPr>
        <sz val="7"/>
        <rFont val="Arial"/>
        <family val="2"/>
      </rPr>
      <t>MAO-DE-OBRA DE ENGENHEIRO OU ARQUITETO SENIOR, INCLUSIVE ENCARGOS SOCIAIS DESONERADOS</t>
    </r>
  </si>
  <si>
    <r>
      <rPr>
        <sz val="7"/>
        <rFont val="Arial"/>
        <family val="2"/>
      </rPr>
      <t>01996</t>
    </r>
  </si>
  <si>
    <r>
      <rPr>
        <sz val="7"/>
        <rFont val="Arial"/>
        <family val="2"/>
      </rPr>
      <t>MAO-DE-OBRA DE VIGIA, INCLUSIVE ENCARGOSSOCIAIS</t>
    </r>
  </si>
  <si>
    <r>
      <rPr>
        <sz val="7"/>
        <rFont val="Arial"/>
        <family val="2"/>
      </rPr>
      <t>00031</t>
    </r>
  </si>
  <si>
    <r>
      <rPr>
        <sz val="7"/>
        <rFont val="Arial"/>
        <family val="2"/>
      </rPr>
      <t>ACO CA-25, ESTIRADO, PRECO DE REVENDEDOR, NO DIAMETRO DE 10,0MM</t>
    </r>
  </si>
  <si>
    <r>
      <rPr>
        <sz val="7"/>
        <rFont val="Arial"/>
        <family val="2"/>
      </rPr>
      <t>02604</t>
    </r>
  </si>
  <si>
    <r>
      <rPr>
        <sz val="7"/>
        <rFont val="Arial"/>
        <family val="2"/>
      </rPr>
      <t>MACARANDUBA EM PECAS, DE 7,50X7,50CM (3"X3")</t>
    </r>
  </si>
  <si>
    <r>
      <rPr>
        <sz val="7"/>
        <rFont val="Arial"/>
        <family val="2"/>
      </rPr>
      <t>13507</t>
    </r>
  </si>
  <si>
    <r>
      <rPr>
        <sz val="7"/>
        <rFont val="Arial"/>
        <family val="2"/>
      </rPr>
      <t>PORTICO ROLANTE MOTORIZADO(OU ELETRICO),VAO/ALTURA=5M,INCL.TRILHOS ROLANTES ELETRIFICADOS 30M E TALHA CAP.10T,INCL.MONT.</t>
    </r>
  </si>
  <si>
    <r>
      <rPr>
        <sz val="7"/>
        <rFont val="Arial"/>
        <family val="2"/>
      </rPr>
      <t>20144</t>
    </r>
  </si>
  <si>
    <r>
      <rPr>
        <sz val="7"/>
        <rFont val="Arial"/>
        <family val="2"/>
      </rPr>
      <t>MAO-DE-OBRA DE TECNICO DE MEDICAO DE OBRAS, INCLUSIVE ENCARGOS SOCIAIS DESONERADOS</t>
    </r>
  </si>
  <si>
    <r>
      <rPr>
        <sz val="7"/>
        <rFont val="Arial"/>
        <family val="2"/>
      </rPr>
      <t>02564</t>
    </r>
  </si>
  <si>
    <r>
      <rPr>
        <sz val="7"/>
        <rFont val="Arial"/>
        <family val="2"/>
      </rPr>
      <t>TUBO DE PVC RIGIDO ROSQUEAVEL, EM BARRASDE 6,00M, ROSCA EM AMBAS AS EXTREMIDADES, DE 1"</t>
    </r>
  </si>
  <si>
    <r>
      <rPr>
        <sz val="7"/>
        <rFont val="Arial"/>
        <family val="2"/>
      </rPr>
      <t>00824</t>
    </r>
  </si>
  <si>
    <r>
      <rPr>
        <sz val="7"/>
        <rFont val="Arial"/>
        <family val="2"/>
      </rPr>
      <t>CONJUNTO DE 02 PNEUS DIAGONAIS,18.4-30,10 LONAS,ACRESCIDO DE 02 PNEUS DIAGONAIS,8.25-15,12 LONAS</t>
    </r>
  </si>
  <si>
    <r>
      <rPr>
        <sz val="7"/>
        <rFont val="Arial"/>
        <family val="2"/>
      </rPr>
      <t>00004</t>
    </r>
  </si>
  <si>
    <r>
      <rPr>
        <sz val="7"/>
        <rFont val="Arial"/>
        <family val="2"/>
      </rPr>
      <t>ARAME RECOZIDO Nº 18</t>
    </r>
  </si>
  <si>
    <r>
      <rPr>
        <sz val="7"/>
        <rFont val="Arial"/>
        <family val="2"/>
      </rPr>
      <t>01602</t>
    </r>
  </si>
  <si>
    <r>
      <rPr>
        <sz val="7"/>
        <rFont val="Arial"/>
        <family val="2"/>
      </rPr>
      <t>CAMINHAO COM CARROCERIA FIXA, TRUCADO, PRECO SEM PNEUS, CAPACIDADE DE 12T</t>
    </r>
  </si>
  <si>
    <r>
      <rPr>
        <sz val="7"/>
        <rFont val="Arial"/>
        <family val="2"/>
      </rPr>
      <t>20150</t>
    </r>
  </si>
  <si>
    <r>
      <rPr>
        <sz val="7"/>
        <rFont val="Arial"/>
        <family val="2"/>
      </rPr>
      <t>MAO-DE-OBRA DE TOPOGRAFO B (SERVICOS DECAMPO),INCLUSIVE ENCARGOS SOCIAIS DESONERADOS</t>
    </r>
  </si>
  <si>
    <r>
      <rPr>
        <sz val="7"/>
        <rFont val="Arial"/>
        <family val="2"/>
      </rPr>
      <t>00159</t>
    </r>
  </si>
  <si>
    <r>
      <rPr>
        <sz val="7"/>
        <rFont val="Arial"/>
        <family val="2"/>
      </rPr>
      <t>CHAPA DE MADEIRA COMPENSADA, RESINADA, COM ESPESSURA DE 06MM</t>
    </r>
  </si>
  <si>
    <r>
      <rPr>
        <sz val="7"/>
        <rFont val="Arial"/>
        <family val="2"/>
      </rPr>
      <t>20103</t>
    </r>
  </si>
  <si>
    <r>
      <rPr>
        <sz val="7"/>
        <rFont val="Arial"/>
        <family val="2"/>
      </rPr>
      <t>MAO-DE-OBRA DE MONTADOR B (MENOR CATEGORIA QUE O MONTADOR A), INCLUSIVE ENCARGOSSOCIAIS DESONERADOS</t>
    </r>
  </si>
  <si>
    <r>
      <rPr>
        <sz val="7"/>
        <rFont val="Arial"/>
        <family val="2"/>
      </rPr>
      <t>20014</t>
    </r>
  </si>
  <si>
    <r>
      <rPr>
        <sz val="7"/>
        <rFont val="Arial"/>
        <family val="2"/>
      </rPr>
      <t>MAO-DE-OBRA DE APROPRIADOR, INCLUSIVE ENCARGOS SOCIAIS DESONERADOS</t>
    </r>
  </si>
  <si>
    <r>
      <rPr>
        <sz val="7"/>
        <rFont val="Arial"/>
        <family val="2"/>
      </rPr>
      <t>20045</t>
    </r>
  </si>
  <si>
    <r>
      <rPr>
        <sz val="7"/>
        <rFont val="Arial"/>
        <family val="2"/>
      </rPr>
      <t>MAO-DE-OBRA DE CARPINTEIRO DE ESQUADRIASDE MADEIRA, INCLUSIVE ENCARGOS SOCIAISDESONERADOS</t>
    </r>
  </si>
  <si>
    <r>
      <rPr>
        <sz val="7"/>
        <rFont val="Arial"/>
        <family val="2"/>
      </rPr>
      <t>20112</t>
    </r>
  </si>
  <si>
    <r>
      <rPr>
        <sz val="7"/>
        <rFont val="Arial"/>
        <family val="2"/>
      </rPr>
      <t>MAO-DE-OBRA DE OPERADOR DE MAQUINAS AUX.(COMPRESSOR, ROLO COMPACTADOR LEVE...),INCLUSIVE ENCARGOS SOCIAIS DESONERADOS</t>
    </r>
  </si>
  <si>
    <r>
      <rPr>
        <sz val="7"/>
        <rFont val="Arial"/>
        <family val="2"/>
      </rPr>
      <t>01940</t>
    </r>
  </si>
  <si>
    <r>
      <rPr>
        <sz val="7"/>
        <rFont val="Arial"/>
        <family val="2"/>
      </rPr>
      <t>SALARIO MINIMO MENSAL</t>
    </r>
  </si>
  <si>
    <r>
      <rPr>
        <sz val="7"/>
        <rFont val="Arial"/>
        <family val="2"/>
      </rPr>
      <t>00829</t>
    </r>
  </si>
  <si>
    <r>
      <rPr>
        <sz val="7"/>
        <rFont val="Arial"/>
        <family val="2"/>
      </rPr>
      <t>CONJUNTO DE 04 PNEUS DIAGONAIS, 17.5-25,12 LONAS</t>
    </r>
  </si>
  <si>
    <r>
      <rPr>
        <sz val="7"/>
        <rFont val="Arial"/>
        <family val="2"/>
      </rPr>
      <t>00995</t>
    </r>
  </si>
  <si>
    <r>
      <rPr>
        <sz val="7"/>
        <rFont val="Arial"/>
        <family val="2"/>
      </rPr>
      <t>DESMOLDANTE PROTETOR DE FORMAS EM EMULSAO OLEOSA</t>
    </r>
  </si>
  <si>
    <r>
      <rPr>
        <sz val="7"/>
        <rFont val="Arial"/>
        <family val="2"/>
      </rPr>
      <t>20063</t>
    </r>
  </si>
  <si>
    <r>
      <rPr>
        <sz val="7"/>
        <rFont val="Arial"/>
        <family val="2"/>
      </rPr>
      <t>MAO-DE-OBRA DE ENCARREGADO DE MONTAGEM,INCLUSIVE ENCARGOS SOCIAIS DESONERADOS</t>
    </r>
  </si>
  <si>
    <r>
      <rPr>
        <sz val="7"/>
        <rFont val="Arial"/>
        <family val="2"/>
      </rPr>
      <t>01320</t>
    </r>
  </si>
  <si>
    <r>
      <rPr>
        <sz val="7"/>
        <rFont val="Arial"/>
        <family val="2"/>
      </rPr>
      <t>VIBRO-ACABADORA DE ASFALTO, SOBRE ESTEIRA, C/MOTOR DIESEL DE 69CV (2.000RPM) C/EXT. P/PAVIMENTACAO DE 4,27M DE LARG.</t>
    </r>
  </si>
  <si>
    <r>
      <rPr>
        <sz val="7"/>
        <rFont val="Arial"/>
        <family val="2"/>
      </rPr>
      <t>01597</t>
    </r>
  </si>
  <si>
    <r>
      <rPr>
        <sz val="7"/>
        <rFont val="Arial"/>
        <family val="2"/>
      </rPr>
      <t>CAMINHAO TANQUE, PRECO SEM PNEUS, CAPACIDADE DE 6000 LITROS</t>
    </r>
  </si>
  <si>
    <r>
      <rPr>
        <sz val="7"/>
        <rFont val="Arial"/>
        <family val="2"/>
      </rPr>
      <t>01968</t>
    </r>
  </si>
  <si>
    <r>
      <rPr>
        <sz val="7"/>
        <rFont val="Arial"/>
        <family val="2"/>
      </rPr>
      <t>MAO-DE-OBRA DE PEDREIRO, INCLUSIVE ENCARGOS SOCIAIS</t>
    </r>
  </si>
  <si>
    <r>
      <rPr>
        <sz val="7"/>
        <rFont val="Arial"/>
        <family val="2"/>
      </rPr>
      <t>20032</t>
    </r>
  </si>
  <si>
    <r>
      <rPr>
        <sz val="7"/>
        <rFont val="Arial"/>
        <family val="2"/>
      </rPr>
      <t>MAO-DE-OBRA DE AUXILIAR DE TOPOGRAFIA, INCLUSIVE ENCARGOS SOCIAIS DESONERADOS</t>
    </r>
  </si>
  <si>
    <r>
      <rPr>
        <sz val="7"/>
        <rFont val="Arial"/>
        <family val="2"/>
      </rPr>
      <t>07529</t>
    </r>
  </si>
  <si>
    <r>
      <rPr>
        <sz val="7"/>
        <rFont val="Arial"/>
        <family val="2"/>
      </rPr>
      <t>TELA PLASTICA PARA SINALIZACAO DE OBRAS,EM BOBINAS DE (50X1,20)M</t>
    </r>
  </si>
  <si>
    <r>
      <rPr>
        <sz val="7"/>
        <rFont val="Arial"/>
        <family val="2"/>
      </rPr>
      <t>20039</t>
    </r>
  </si>
  <si>
    <r>
      <rPr>
        <sz val="7"/>
        <rFont val="Arial"/>
        <family val="2"/>
      </rPr>
      <t>MAO-DE-OBRA DE BOMBEIRO HIDRAULICO DA CONSTRUCAO CIVIL, INCLUSIVE ENCARGOS SOCIAIS DESONERADOS</t>
    </r>
  </si>
  <si>
    <r>
      <rPr>
        <sz val="7"/>
        <rFont val="Arial"/>
        <family val="2"/>
      </rPr>
      <t>03523</t>
    </r>
  </si>
  <si>
    <r>
      <rPr>
        <sz val="7"/>
        <rFont val="Arial"/>
        <family val="2"/>
      </rPr>
      <t>PICK-UP CABINE SIMPLES, TIPO LEVE, PRECOSEM PNEUS, COM MOTOR 1.6 LITROS BI-COMBUSTIVEL (GASOLINA E ALCOOL)</t>
    </r>
  </si>
  <si>
    <r>
      <rPr>
        <sz val="7"/>
        <rFont val="Arial"/>
        <family val="2"/>
      </rPr>
      <t>13502</t>
    </r>
  </si>
  <si>
    <r>
      <rPr>
        <sz val="7"/>
        <rFont val="Arial"/>
        <family val="2"/>
      </rPr>
      <t>GUINDASTE ARTICULADO COM CAPACIDADE MAX.DE 30T/M E ALCANCE MAX. VERTICAL DO SOLO DE APROX. 17,0M, EXCLUSIVE CHASSIS</t>
    </r>
  </si>
  <si>
    <r>
      <rPr>
        <sz val="7"/>
        <rFont val="Arial"/>
        <family val="2"/>
      </rPr>
      <t>03838</t>
    </r>
  </si>
  <si>
    <r>
      <rPr>
        <sz val="7"/>
        <rFont val="Arial"/>
        <family val="2"/>
      </rPr>
      <t>TACHA REFLETIDA INJETADAS EM "ABS", (100X100X19,5)MM, C/PINO ACO P/MAIOR FIX.PAVIM.REFL.43 ESF.VIDRO, SENDO BIDIRECIONAL</t>
    </r>
  </si>
  <si>
    <r>
      <rPr>
        <sz val="7"/>
        <rFont val="Arial"/>
        <family val="2"/>
      </rPr>
      <t>02563</t>
    </r>
  </si>
  <si>
    <r>
      <rPr>
        <sz val="7"/>
        <rFont val="Arial"/>
        <family val="2"/>
      </rPr>
      <t>TUBO DE PVC RIGIDO ROSQUEAVEL, EM BARRASDE 6,00M, ROSCA EM AMBAS AS EXTREMIDADES, DE 3/4"</t>
    </r>
  </si>
  <si>
    <r>
      <rPr>
        <sz val="7"/>
        <rFont val="Arial"/>
        <family val="2"/>
      </rPr>
      <t>13514</t>
    </r>
  </si>
  <si>
    <r>
      <rPr>
        <sz val="7"/>
        <rFont val="Arial"/>
        <family val="2"/>
      </rPr>
      <t>ROLO COMPACTADOR DE PNEUS, 7 RODAS, MOTOR 99HP, PESO 21.000KG, LARGURA DE ROLAGEM 1800MM, PARA COMPACTACAO DE ASFALTO</t>
    </r>
  </si>
  <si>
    <r>
      <rPr>
        <sz val="7"/>
        <rFont val="Arial"/>
        <family val="2"/>
      </rPr>
      <t>03537</t>
    </r>
  </si>
  <si>
    <r>
      <rPr>
        <sz val="7"/>
        <rFont val="Arial"/>
        <family val="2"/>
      </rPr>
      <t>SOQUETE VIBRATORIO DE 78KG, COM MOTOR AGASOLINA DE 2,5CV</t>
    </r>
  </si>
  <si>
    <r>
      <rPr>
        <sz val="7"/>
        <rFont val="Arial"/>
        <family val="2"/>
      </rPr>
      <t>01598</t>
    </r>
  </si>
  <si>
    <r>
      <rPr>
        <sz val="7"/>
        <rFont val="Arial"/>
        <family val="2"/>
      </rPr>
      <t>CAMINHAO BASCULANTE, NO TOCO, PRECO SEMPNEUS, CAPACIDADE DE 4,00M3</t>
    </r>
  </si>
  <si>
    <r>
      <rPr>
        <sz val="7"/>
        <rFont val="Arial"/>
        <family val="2"/>
      </rPr>
      <t>01346</t>
    </r>
  </si>
  <si>
    <r>
      <rPr>
        <sz val="7"/>
        <rFont val="Arial"/>
        <family val="2"/>
      </rPr>
      <t>AGREGADO DE ALTA RESISTENCIA, PARA PISOINDUSTRIAL</t>
    </r>
  </si>
  <si>
    <r>
      <rPr>
        <sz val="7"/>
        <rFont val="Arial"/>
        <family val="2"/>
      </rPr>
      <t>01323</t>
    </r>
  </si>
  <si>
    <r>
      <rPr>
        <sz val="7"/>
        <rFont val="Arial"/>
        <family val="2"/>
      </rPr>
      <t>GUINDAUTO MONTADO SOBRE CHASSIS DE CAMINHAO, EXCLUSIVE O CHASSIS, CAPACIDADE DE3,5T</t>
    </r>
  </si>
  <si>
    <r>
      <rPr>
        <sz val="7"/>
        <rFont val="Arial"/>
        <family val="2"/>
      </rPr>
      <t>00598</t>
    </r>
  </si>
  <si>
    <r>
      <rPr>
        <sz val="7"/>
        <rFont val="Arial"/>
        <family val="2"/>
      </rPr>
      <t>MAQUINA FRESADORA A FRIO, C/LARGURA DE FRESAGEM DE 1,00M, CAPAC.DO MOTOR 105KW EDESEMP.FRESAGEM 150,00 A 500,00M2/H</t>
    </r>
  </si>
  <si>
    <r>
      <rPr>
        <sz val="7"/>
        <rFont val="Arial"/>
        <family val="2"/>
      </rPr>
      <t>01301</t>
    </r>
  </si>
  <si>
    <r>
      <rPr>
        <sz val="7"/>
        <rFont val="Arial"/>
        <family val="2"/>
      </rPr>
      <t>MOTONIVELADORA, PRECO SEM PNEUS, COM PESO OPERACIONAL EM TORNO DE 18T, COM MOTORDIESEL EM TORNO DE 125CV</t>
    </r>
  </si>
  <si>
    <r>
      <rPr>
        <sz val="7"/>
        <rFont val="Arial"/>
        <family val="2"/>
      </rPr>
      <t>02562</t>
    </r>
  </si>
  <si>
    <r>
      <rPr>
        <sz val="7"/>
        <rFont val="Arial"/>
        <family val="2"/>
      </rPr>
      <t>TUBO DE PVC RIGIDO ROSQUEAVEL, EM BARRASDE 6,00M, ROSCA EM AMBAS AS EXTREMIDADES, DE 1/2"</t>
    </r>
  </si>
  <si>
    <r>
      <rPr>
        <sz val="7"/>
        <rFont val="Arial"/>
        <family val="2"/>
      </rPr>
      <t>20085</t>
    </r>
  </si>
  <si>
    <r>
      <rPr>
        <sz val="7"/>
        <rFont val="Arial"/>
        <family val="2"/>
      </rPr>
      <t>MAO-DE-OBRA DE LABORATORISTA DE SOLOS A,INCLUSIVE ENCARGOS SOCIAIS DESONERADOS</t>
    </r>
  </si>
  <si>
    <r>
      <rPr>
        <sz val="7"/>
        <rFont val="Arial"/>
        <family val="2"/>
      </rPr>
      <t>00235</t>
    </r>
  </si>
  <si>
    <r>
      <rPr>
        <sz val="7"/>
        <rFont val="Arial"/>
        <family val="2"/>
      </rPr>
      <t>DEGRAU DE FERRO FUNDIDO, FORMATO U, PARACHAMINE DE POCO DE VISITA</t>
    </r>
  </si>
  <si>
    <r>
      <rPr>
        <sz val="7"/>
        <rFont val="Arial"/>
        <family val="2"/>
      </rPr>
      <t>14017</t>
    </r>
  </si>
  <si>
    <r>
      <rPr>
        <sz val="7"/>
        <rFont val="Arial"/>
        <family val="2"/>
      </rPr>
      <t>GUINDASTE ARTICULADO COM CAPACIDADE MAX.DE 31T/M E ALCANCE MAX. VERTICAL DO SOLO DE APROX. 17,0M, EXCLUSIVE CHASSIS</t>
    </r>
  </si>
  <si>
    <r>
      <rPr>
        <sz val="7"/>
        <rFont val="Arial"/>
        <family val="2"/>
      </rPr>
      <t>01596</t>
    </r>
  </si>
  <si>
    <r>
      <rPr>
        <sz val="7"/>
        <rFont val="Arial"/>
        <family val="2"/>
      </rPr>
      <t>TRATOR DE PNEUS, PRECO SEM PNEUS, COM MOTOR DIESEL DE 61CV</t>
    </r>
  </si>
  <si>
    <r>
      <rPr>
        <sz val="7"/>
        <rFont val="Arial"/>
        <family val="2"/>
      </rPr>
      <t>07170</t>
    </r>
  </si>
  <si>
    <r>
      <rPr>
        <sz val="7"/>
        <rFont val="Arial"/>
        <family val="2"/>
      </rPr>
      <t>ALUGUEL CONTAINER SANITARIO-VESTIARIO,(2,20X6,20X2,50)M,INCL.INST.ELET./HIDRO,ACESSORIOS,4VASOS,1LAVAT,1MIC,4CHUV,EXC.TR</t>
    </r>
  </si>
  <si>
    <r>
      <rPr>
        <sz val="7"/>
        <rFont val="Arial"/>
        <family val="2"/>
      </rPr>
      <t>UNxMES</t>
    </r>
  </si>
  <si>
    <r>
      <rPr>
        <sz val="7"/>
        <rFont val="Arial"/>
        <family val="2"/>
      </rPr>
      <t>00432</t>
    </r>
  </si>
  <si>
    <r>
      <rPr>
        <sz val="7"/>
        <rFont val="Arial"/>
        <family val="2"/>
      </rPr>
      <t>APARELHO DE APOIO DE NEOPRENE, NAO FRETADO</t>
    </r>
  </si>
  <si>
    <r>
      <rPr>
        <sz val="7"/>
        <rFont val="Arial"/>
        <family val="2"/>
      </rPr>
      <t>DM3</t>
    </r>
  </si>
  <si>
    <r>
      <rPr>
        <sz val="7"/>
        <rFont val="Arial"/>
        <family val="2"/>
      </rPr>
      <t>00821</t>
    </r>
  </si>
  <si>
    <r>
      <rPr>
        <sz val="7"/>
        <rFont val="Arial"/>
        <family val="2"/>
      </rPr>
      <t>CONJUNTO DE 12 PNEUS DIAGONAIS,11.00-22,16 LONAS</t>
    </r>
  </si>
  <si>
    <r>
      <rPr>
        <sz val="7"/>
        <rFont val="Arial"/>
        <family val="2"/>
      </rPr>
      <t>00904</t>
    </r>
  </si>
  <si>
    <r>
      <rPr>
        <sz val="7"/>
        <rFont val="Arial"/>
        <family val="2"/>
      </rPr>
      <t>CONJUNTO DE 10 PNEUS DIAGONAIS, 10.00-20, 16 LONAS, ACRESCIDO DE 10 PNEUS RADIAIS, 10.00-R20, 16 LONAS</t>
    </r>
  </si>
  <si>
    <r>
      <rPr>
        <sz val="7"/>
        <rFont val="Arial"/>
        <family val="2"/>
      </rPr>
      <t>01332</t>
    </r>
  </si>
  <si>
    <r>
      <rPr>
        <sz val="7"/>
        <rFont val="Arial"/>
        <family val="2"/>
      </rPr>
      <t>ROMPEDOR PNEUMATICO (MARTELETE), COM 32,6KG DE PESO, CONSUMO DE AR 38,8L/S, FREQUENCIA IMPACTO 1.100 IMP/MIN.</t>
    </r>
  </si>
  <si>
    <r>
      <rPr>
        <sz val="7"/>
        <rFont val="Arial"/>
        <family val="2"/>
      </rPr>
      <t>00029</t>
    </r>
  </si>
  <si>
    <r>
      <rPr>
        <sz val="7"/>
        <rFont val="Arial"/>
        <family val="2"/>
      </rPr>
      <t>ACO CA-25, ESTIRADO, PRECO DE REVENDEDOR, NO DIAMETRO DE 06,3MM</t>
    </r>
  </si>
  <si>
    <r>
      <rPr>
        <sz val="7"/>
        <rFont val="Arial"/>
        <family val="2"/>
      </rPr>
      <t>01429</t>
    </r>
  </si>
  <si>
    <r>
      <rPr>
        <sz val="7"/>
        <rFont val="Arial"/>
        <family val="2"/>
      </rPr>
      <t>ROLO COMPACTADOR, COM MOTOR DIESEL DE 55CV, CAPACIDADE DE 6 A 9T</t>
    </r>
  </si>
  <si>
    <r>
      <rPr>
        <sz val="7"/>
        <rFont val="Arial"/>
        <family val="2"/>
      </rPr>
      <t>11284</t>
    </r>
  </si>
  <si>
    <r>
      <rPr>
        <sz val="7"/>
        <rFont val="Arial"/>
        <family val="2"/>
      </rPr>
      <t>BARRA CHATA DE ACO, DE 2.1/2"X5/8"</t>
    </r>
  </si>
  <si>
    <r>
      <rPr>
        <sz val="7"/>
        <rFont val="Arial"/>
        <family val="2"/>
      </rPr>
      <t>02946</t>
    </r>
  </si>
  <si>
    <r>
      <rPr>
        <sz val="7"/>
        <rFont val="Arial"/>
        <family val="2"/>
      </rPr>
      <t>CONJUNTO DE 04 PNEUS DIAGONAIS, 7.00-16,10 LONAS</t>
    </r>
  </si>
  <si>
    <r>
      <rPr>
        <sz val="7"/>
        <rFont val="Arial"/>
        <family val="2"/>
      </rPr>
      <t>20118</t>
    </r>
  </si>
  <si>
    <r>
      <rPr>
        <sz val="7"/>
        <rFont val="Arial"/>
        <family val="2"/>
      </rPr>
      <t>MAO-DE-OBRA DE PINTOR, INCLUSIVE ENCARGOS SOCIAIS DESONERADOS</t>
    </r>
  </si>
  <si>
    <r>
      <rPr>
        <sz val="7"/>
        <rFont val="Arial"/>
        <family val="2"/>
      </rPr>
      <t>13516</t>
    </r>
  </si>
  <si>
    <r>
      <rPr>
        <sz val="7"/>
        <rFont val="Arial"/>
        <family val="2"/>
      </rPr>
      <t>ROLO COMPACTADOR PE-DE-CARNEIRO DUPLO C/2 TAMBORES, TRACAO NECESSARIA 65CV, REF.CMV</t>
    </r>
  </si>
  <si>
    <r>
      <rPr>
        <sz val="7"/>
        <rFont val="Arial"/>
        <family val="2"/>
      </rPr>
      <t>20047</t>
    </r>
  </si>
  <si>
    <r>
      <rPr>
        <sz val="7"/>
        <rFont val="Arial"/>
        <family val="2"/>
      </rPr>
      <t>MAO-DE-OBRA DE CAVOUQUEIRO, INCLUSIVE ENCARGOS SOCIAIS DESONERADOS</t>
    </r>
  </si>
  <si>
    <r>
      <rPr>
        <sz val="7"/>
        <rFont val="Arial"/>
        <family val="2"/>
      </rPr>
      <t>00724</t>
    </r>
  </si>
  <si>
    <r>
      <rPr>
        <sz val="7"/>
        <rFont val="Arial"/>
        <family val="2"/>
      </rPr>
      <t>TARIFA DE ENERGIA ELETRICA, TIPO COMERCIAL</t>
    </r>
  </si>
  <si>
    <r>
      <rPr>
        <sz val="7"/>
        <rFont val="Arial"/>
        <family val="2"/>
      </rPr>
      <t>KWH</t>
    </r>
  </si>
  <si>
    <r>
      <rPr>
        <sz val="7"/>
        <rFont val="Arial"/>
        <family val="2"/>
      </rPr>
      <t>20026</t>
    </r>
  </si>
  <si>
    <r>
      <rPr>
        <sz val="7"/>
        <rFont val="Arial"/>
        <family val="2"/>
      </rPr>
      <t>MAO-DE-OBRA DE AUXILIAR DE CALCULO TOPOGRAFICO, INCLUSIVE ENCARGOS SOCIAIS DESONERADOS</t>
    </r>
  </si>
  <si>
    <r>
      <rPr>
        <sz val="7"/>
        <rFont val="Arial"/>
        <family val="2"/>
      </rPr>
      <t>20013</t>
    </r>
  </si>
  <si>
    <r>
      <rPr>
        <sz val="7"/>
        <rFont val="Arial"/>
        <family val="2"/>
      </rPr>
      <t>MAO-DE-OBRA DE APONTADOR, INCLUSIVE ENCARGOS SOCIAIS DESONERADOS</t>
    </r>
  </si>
  <si>
    <r>
      <rPr>
        <sz val="7"/>
        <rFont val="Arial"/>
        <family val="2"/>
      </rPr>
      <t>00679</t>
    </r>
  </si>
  <si>
    <r>
      <rPr>
        <sz val="7"/>
        <rFont val="Arial"/>
        <family val="2"/>
      </rPr>
      <t>SERRA DIAMANTADA DE 14", PARA CONCRETO</t>
    </r>
  </si>
  <si>
    <r>
      <rPr>
        <sz val="7"/>
        <rFont val="Arial"/>
        <family val="2"/>
      </rPr>
      <t>01435</t>
    </r>
  </si>
  <si>
    <r>
      <rPr>
        <sz val="7"/>
        <rFont val="Arial"/>
        <family val="2"/>
      </rPr>
      <t>DISCO ELETRICO, PARA COMPACTAR E DESEMPENAR  PISOS DE CONCRETO, COM MOTOR DE 2CV, 4 POLOS, 220/380V</t>
    </r>
  </si>
  <si>
    <r>
      <rPr>
        <sz val="7"/>
        <rFont val="Arial"/>
        <family val="2"/>
      </rPr>
      <t>20086</t>
    </r>
  </si>
  <si>
    <r>
      <rPr>
        <sz val="7"/>
        <rFont val="Arial"/>
        <family val="2"/>
      </rPr>
      <t>MAO-DE-OBRA DE LABORATORISTA DE SOLOS B,INCLUSIVE ENCARGOS SOCIAIS DESONERADOS</t>
    </r>
  </si>
  <si>
    <r>
      <rPr>
        <sz val="7"/>
        <rFont val="Arial"/>
        <family val="2"/>
      </rPr>
      <t>20043</t>
    </r>
  </si>
  <si>
    <r>
      <rPr>
        <sz val="7"/>
        <rFont val="Arial"/>
        <family val="2"/>
      </rPr>
      <t>MAO-DE-OBRA DE CANTEIRO, INCLUSIVE ENCARGOS SOCIAIS DESONERADOS</t>
    </r>
  </si>
  <si>
    <r>
      <rPr>
        <sz val="7"/>
        <rFont val="Arial"/>
        <family val="2"/>
      </rPr>
      <t>20149</t>
    </r>
  </si>
  <si>
    <r>
      <rPr>
        <sz val="7"/>
        <rFont val="Arial"/>
        <family val="2"/>
      </rPr>
      <t>MAO-DE-OBRA DE TOPOGRAFO A (SERVICO DE CAMPO E ESCRIT.COM RESPONSAB. DIRIGI-LOS), INCLUSIVE ENCARGOS SOCIAIS DESONERADOS</t>
    </r>
  </si>
  <si>
    <r>
      <rPr>
        <sz val="7"/>
        <rFont val="Arial"/>
        <family val="2"/>
      </rPr>
      <t>20054</t>
    </r>
  </si>
  <si>
    <r>
      <rPr>
        <sz val="7"/>
        <rFont val="Arial"/>
        <family val="2"/>
      </rPr>
      <t>MAO-DE-OBRA DE DESENHISTA A (DESENHO TOPOGRAFICO A PARTIR DE CADERNETAS), INCLUSIVE E ENCARGOS SOCIAIS DESONERADOS</t>
    </r>
  </si>
  <si>
    <r>
      <rPr>
        <sz val="7"/>
        <rFont val="Arial"/>
        <family val="2"/>
      </rPr>
      <t>14485</t>
    </r>
  </si>
  <si>
    <r>
      <rPr>
        <sz val="7"/>
        <rFont val="Arial"/>
        <family val="2"/>
      </rPr>
      <t>MICROONIBUS COM CAPACIDADE MINIMA DE 15LUGARES, MOTOR DIESEL, PRECO SEM PNEUS</t>
    </r>
  </si>
  <si>
    <r>
      <rPr>
        <sz val="7"/>
        <rFont val="Arial"/>
        <family val="2"/>
      </rPr>
      <t>06124</t>
    </r>
  </si>
  <si>
    <r>
      <rPr>
        <sz val="7"/>
        <rFont val="Arial"/>
        <family val="2"/>
      </rPr>
      <t>GABIAO COLCHAO MALHA DE ACO HEXAG. 6X8CM, FIO 2M, GALV. ZN/AL, REV.PVC, CINZA ESP 0,4MM, COMP. 4M, LARG. 2M, ALT. 0,23M</t>
    </r>
  </si>
  <si>
    <r>
      <rPr>
        <sz val="7"/>
        <rFont val="Arial"/>
        <family val="2"/>
      </rPr>
      <t>00160</t>
    </r>
  </si>
  <si>
    <r>
      <rPr>
        <sz val="7"/>
        <rFont val="Arial"/>
        <family val="2"/>
      </rPr>
      <t>CHAPA DE ACO CARBONO, GALVANIZADA, PARAUSOS GERAIS, TAMANHO PADRAO, PRECO DE REVENDEDOR, COM ESPESSURA DE 0,5MM</t>
    </r>
  </si>
  <si>
    <r>
      <rPr>
        <sz val="7"/>
        <rFont val="Arial"/>
        <family val="2"/>
      </rPr>
      <t>07067</t>
    </r>
  </si>
  <si>
    <r>
      <rPr>
        <sz val="7"/>
        <rFont val="Arial"/>
        <family val="2"/>
      </rPr>
      <t>CHASSIS, PRECO SEM PNEUS, PARA CAMINHAODE 7,5T</t>
    </r>
  </si>
  <si>
    <r>
      <rPr>
        <sz val="7"/>
        <rFont val="Arial"/>
        <family val="2"/>
      </rPr>
      <t>13513</t>
    </r>
  </si>
  <si>
    <r>
      <rPr>
        <sz val="7"/>
        <rFont val="Arial"/>
        <family val="2"/>
      </rPr>
      <t>ROLO COMPACTADOR DE UM CILINDRO, MOTOR 80HP, PESO 8.100KG, LARGURA DO CILINDRO 1676MM, PARA COMPACTACAO DE ASFALTO</t>
    </r>
  </si>
  <si>
    <r>
      <rPr>
        <sz val="7"/>
        <rFont val="Arial"/>
        <family val="2"/>
      </rPr>
      <t>01440</t>
    </r>
  </si>
  <si>
    <r>
      <rPr>
        <sz val="7"/>
        <rFont val="Arial"/>
        <family val="2"/>
      </rPr>
      <t>GRUPO GER. ABERTO TRIF.220/127V,FREQ.50/60HZ C/REG.TEN.FREQ.AUT.QUADRO COM.MAN.TANQUE COMB.POT.145/125KVA INT./CONT</t>
    </r>
  </si>
  <si>
    <r>
      <rPr>
        <sz val="7"/>
        <rFont val="Arial"/>
        <family val="2"/>
      </rPr>
      <t>01434</t>
    </r>
  </si>
  <si>
    <r>
      <rPr>
        <sz val="7"/>
        <rFont val="Arial"/>
        <family val="2"/>
      </rPr>
      <t>BETONEIRA PARA 320 LITROS DE MISTURA SECA, SEM CARREGAMENTO MECANICO E TAMBOR REVERSIVEL, COM MOTOR A GASOLINA</t>
    </r>
  </si>
  <si>
    <r>
      <rPr>
        <sz val="7"/>
        <rFont val="Arial"/>
        <family val="2"/>
      </rPr>
      <t>02992</t>
    </r>
  </si>
  <si>
    <r>
      <rPr>
        <sz val="7"/>
        <rFont val="Arial"/>
        <family val="2"/>
      </rPr>
      <t>TINTA A BASE DE RESINA ACRILICA, PARA SINALIZACAO HORIZONTAL, P/2 ANOS DE DURACAO, EM BALDES DE 18 LITROS</t>
    </r>
  </si>
  <si>
    <r>
      <rPr>
        <sz val="7"/>
        <rFont val="Arial"/>
        <family val="2"/>
      </rPr>
      <t>02339</t>
    </r>
  </si>
  <si>
    <r>
      <rPr>
        <sz val="7"/>
        <rFont val="Arial"/>
        <family val="2"/>
      </rPr>
      <t>ADESIVO PLASTICO PARA PVC RIGIDO, EM BISNAGA DE 75G</t>
    </r>
  </si>
  <si>
    <r>
      <rPr>
        <sz val="7"/>
        <rFont val="Arial"/>
        <family val="2"/>
      </rPr>
      <t>04508</t>
    </r>
  </si>
  <si>
    <r>
      <rPr>
        <sz val="7"/>
        <rFont val="Arial"/>
        <family val="2"/>
      </rPr>
      <t>EXTRUSORA DE GUIAS E SARJETAS EM CONCRETO</t>
    </r>
  </si>
  <si>
    <r>
      <rPr>
        <sz val="7"/>
        <rFont val="Arial"/>
        <family val="2"/>
      </rPr>
      <t>01417</t>
    </r>
  </si>
  <si>
    <r>
      <rPr>
        <sz val="7"/>
        <rFont val="Arial"/>
        <family val="2"/>
      </rPr>
      <t>CHAPA ACO CARBONO, P/USOS GERAIS, LAM.AQUENTE, TAM.PADRAO, BORDAS UNIV.,CHAPA PRETA, PRECO DE REVEND., C/ESPES.6,35MM</t>
    </r>
  </si>
  <si>
    <r>
      <rPr>
        <sz val="7"/>
        <rFont val="Arial"/>
        <family val="2"/>
      </rPr>
      <t>14837</t>
    </r>
  </si>
  <si>
    <r>
      <rPr>
        <sz val="7"/>
        <rFont val="Arial"/>
        <family val="2"/>
      </rPr>
      <t>LOCACAO DE TORRE-ANDAIME METALICA COM ELEMENTOS TUBULARES SOBRE SAPATAS,(1,00X1,00)M OU (1,50X1,50)M,EXCL.PISO,SAP.,TRAN</t>
    </r>
  </si>
  <si>
    <r>
      <rPr>
        <sz val="7"/>
        <rFont val="Arial"/>
        <family val="2"/>
      </rPr>
      <t>MXMES</t>
    </r>
  </si>
  <si>
    <r>
      <rPr>
        <sz val="7"/>
        <rFont val="Arial"/>
        <family val="2"/>
      </rPr>
      <t>00883</t>
    </r>
  </si>
  <si>
    <r>
      <rPr>
        <sz val="7"/>
        <rFont val="Arial"/>
        <family val="2"/>
      </rPr>
      <t>CONJUNTO DE 06 PNEUS DIAGONAIS, 9.00-20,12 LONAS</t>
    </r>
  </si>
  <si>
    <r>
      <rPr>
        <sz val="7"/>
        <rFont val="Arial"/>
        <family val="2"/>
      </rPr>
      <t>07991</t>
    </r>
  </si>
  <si>
    <r>
      <rPr>
        <sz val="7"/>
        <rFont val="Arial"/>
        <family val="2"/>
      </rPr>
      <t>LAMPADA FLUORESCENTE COMPACTA INTEGRADA,ELETRONICA, DE 36W-127V, BASE E-27</t>
    </r>
  </si>
  <si>
    <r>
      <rPr>
        <sz val="7"/>
        <rFont val="Arial"/>
        <family val="2"/>
      </rPr>
      <t>00836</t>
    </r>
  </si>
  <si>
    <r>
      <rPr>
        <sz val="7"/>
        <rFont val="Arial"/>
        <family val="2"/>
      </rPr>
      <t>CONJUNTO DE 06 PNEUS DIAGONAIS, COM CAMAA, 7.50-15, 10 LONAS</t>
    </r>
  </si>
  <si>
    <r>
      <rPr>
        <sz val="7"/>
        <rFont val="Arial"/>
        <family val="2"/>
      </rPr>
      <t>00011</t>
    </r>
  </si>
  <si>
    <r>
      <rPr>
        <sz val="7"/>
        <rFont val="Arial"/>
        <family val="2"/>
      </rPr>
      <t>CANTONEIRA DE ACO DOCE, P/SERRALHERIA, PRECO DE REVENDEDOR, DE 5/8"X1/8" ATE 1.1/2"X1/8"</t>
    </r>
  </si>
  <si>
    <r>
      <rPr>
        <sz val="7"/>
        <rFont val="Arial"/>
        <family val="2"/>
      </rPr>
      <t>13517</t>
    </r>
  </si>
  <si>
    <r>
      <rPr>
        <sz val="7"/>
        <rFont val="Arial"/>
        <family val="2"/>
      </rPr>
      <t>SISTEMA DE AQUEC.C/1 TANQUE FIXO 30.000LP/ASFALTO E 1 TANQUE DE 20.000L P/COMB., C/SIST.CIRC.ASFALTO</t>
    </r>
  </si>
  <si>
    <r>
      <rPr>
        <sz val="7"/>
        <rFont val="Arial"/>
        <family val="2"/>
      </rPr>
      <t>05821</t>
    </r>
  </si>
  <si>
    <r>
      <rPr>
        <sz val="7"/>
        <rFont val="Arial"/>
        <family val="2"/>
      </rPr>
      <t>USINA PRE-MISTURADORA DE SOLOS P/ESTABIL.DE BASE, CAPAC. 350 A 600T/H, CORREIA TRANSF.36"X19,10M, EQUIP.COMPL. (USC-2)</t>
    </r>
  </si>
  <si>
    <r>
      <rPr>
        <sz val="7"/>
        <rFont val="Arial"/>
        <family val="2"/>
      </rPr>
      <t>00150</t>
    </r>
  </si>
  <si>
    <r>
      <rPr>
        <sz val="7"/>
        <rFont val="Arial"/>
        <family val="2"/>
      </rPr>
      <t>CIMENTO BRANCO</t>
    </r>
  </si>
  <si>
    <r>
      <rPr>
        <sz val="7"/>
        <rFont val="Arial"/>
        <family val="2"/>
      </rPr>
      <t>00217</t>
    </r>
  </si>
  <si>
    <r>
      <rPr>
        <sz val="7"/>
        <rFont val="Arial"/>
        <family val="2"/>
      </rPr>
      <t>QUEROSENE, A GRANEL</t>
    </r>
  </si>
  <si>
    <r>
      <rPr>
        <sz val="7"/>
        <rFont val="Arial"/>
        <family val="2"/>
      </rPr>
      <t>00827</t>
    </r>
  </si>
  <si>
    <r>
      <rPr>
        <sz val="7"/>
        <rFont val="Arial"/>
        <family val="2"/>
      </rPr>
      <t>CONJUNTO DE 06 PNEUS DIAGONAIS, SEM CAMARA, 13.00-24, 10 LONAS</t>
    </r>
  </si>
  <si>
    <r>
      <rPr>
        <sz val="7"/>
        <rFont val="Arial"/>
        <family val="2"/>
      </rPr>
      <t>05820</t>
    </r>
  </si>
  <si>
    <r>
      <rPr>
        <sz val="7"/>
        <rFont val="Arial"/>
        <family val="2"/>
      </rPr>
      <t>ROLO VIBRATORIO LISO, AUTO-PROPULSOR, COM MOTOR DIESEL DE 76HP, CAPAC.7T, LARG.TOTAL 2,015M</t>
    </r>
  </si>
  <si>
    <r>
      <rPr>
        <sz val="7"/>
        <rFont val="Arial"/>
        <family val="2"/>
      </rPr>
      <t>13533</t>
    </r>
  </si>
  <si>
    <r>
      <rPr>
        <sz val="7"/>
        <rFont val="Arial"/>
        <family val="2"/>
      </rPr>
      <t>BOMBA CENTRIFUGA AUTO-ESCORV,P/BOMB.AG.LIMPAS OU SUJAS,MOTOR GASOLINA 12,5CV,V.MAX.83M3/H,ALTURA MANOMETRICA DE 12,0M</t>
    </r>
  </si>
  <si>
    <r>
      <rPr>
        <sz val="7"/>
        <rFont val="Arial"/>
        <family val="2"/>
      </rPr>
      <t>01316</t>
    </r>
  </si>
  <si>
    <r>
      <rPr>
        <sz val="7"/>
        <rFont val="Arial"/>
        <family val="2"/>
      </rPr>
      <t>DISTRIBUIDOR DE BETUME (ASFALTO), PRECOS/PNEUS, SOB PRESSAO, C/MOTOR A GASOL.CAPAC.EFETIVA TANQUE 5.000L,M.DIESEL 132CV</t>
    </r>
  </si>
  <si>
    <r>
      <rPr>
        <sz val="7"/>
        <rFont val="Arial"/>
        <family val="2"/>
      </rPr>
      <t>00423</t>
    </r>
  </si>
  <si>
    <r>
      <rPr>
        <sz val="7"/>
        <rFont val="Arial"/>
        <family val="2"/>
      </rPr>
      <t>CONJUNTO DE 02 PNEUS DIAGONAIS,7.50-16,08 LONAS,ACRESCIDO DE 02 PNEUS DIAGONAIS14.9/13.28,08 LONAS</t>
    </r>
  </si>
  <si>
    <r>
      <rPr>
        <sz val="7"/>
        <rFont val="Arial"/>
        <family val="2"/>
      </rPr>
      <t>01585</t>
    </r>
  </si>
  <si>
    <r>
      <rPr>
        <sz val="7"/>
        <rFont val="Arial"/>
        <family val="2"/>
      </rPr>
      <t>CAMINHAO COM CARROCERIA FIXA, NO TOCO, PRECO SEM PNEUS, CAPACIDADE DE 3,5T</t>
    </r>
  </si>
  <si>
    <r>
      <rPr>
        <sz val="7"/>
        <rFont val="Arial"/>
        <family val="2"/>
      </rPr>
      <t>02822</t>
    </r>
  </si>
  <si>
    <r>
      <rPr>
        <sz val="7"/>
        <rFont val="Arial"/>
        <family val="2"/>
      </rPr>
      <t>BALANCA RODOVIARIA ELETRONICA, COM PLATAFORMA DE (18,00X3,00)M, COM CAPACIDADE DE 60T</t>
    </r>
  </si>
  <si>
    <r>
      <rPr>
        <sz val="7"/>
        <rFont val="Arial"/>
        <family val="2"/>
      </rPr>
      <t>01436</t>
    </r>
  </si>
  <si>
    <r>
      <rPr>
        <sz val="7"/>
        <rFont val="Arial"/>
        <family val="2"/>
      </rPr>
      <t>DESEMPENADEIRA ELETRICA P/ACABAMENTO DEPISOS DE CONCRETO, COMPACTADORA E ADENSADORA, COM MOTOR DE 2CV, 4 POLOS 220/380V</t>
    </r>
  </si>
  <si>
    <r>
      <rPr>
        <sz val="7"/>
        <rFont val="Arial"/>
        <family val="2"/>
      </rPr>
      <t>03835</t>
    </r>
  </si>
  <si>
    <r>
      <rPr>
        <sz val="7"/>
        <rFont val="Arial"/>
        <family val="2"/>
      </rPr>
      <t>COLA (CONJUNTO), PARA 5 TACHOES, 10 MINI-TACHOES E 15 TACHAS</t>
    </r>
  </si>
  <si>
    <r>
      <rPr>
        <sz val="7"/>
        <rFont val="Arial"/>
        <family val="2"/>
      </rPr>
      <t>01487</t>
    </r>
  </si>
  <si>
    <r>
      <rPr>
        <sz val="7"/>
        <rFont val="Arial"/>
        <family val="2"/>
      </rPr>
      <t>VASSOURA MECANICA REBOCAVEL, SEM ESCOVA,PRECO SEM PNEUS, LARGURA DE TRABALHO DE2,44M</t>
    </r>
  </si>
  <si>
    <r>
      <rPr>
        <sz val="7"/>
        <rFont val="Arial"/>
        <family val="2"/>
      </rPr>
      <t>14886</t>
    </r>
  </si>
  <si>
    <r>
      <rPr>
        <sz val="7"/>
        <rFont val="Arial"/>
        <family val="2"/>
      </rPr>
      <t>ESTACAO TOTAL,PRECISAO ANGULAR 1"A 2",ALCANCE MINIMO 500M SEM PRISMA E 3000M COMPRISMA,MEMORIA INT. PARA 17.000 PONTOS</t>
    </r>
  </si>
  <si>
    <r>
      <rPr>
        <sz val="7"/>
        <rFont val="Arial"/>
        <family val="2"/>
      </rPr>
      <t>04340</t>
    </r>
  </si>
  <si>
    <r>
      <rPr>
        <sz val="7"/>
        <rFont val="Arial"/>
        <family val="2"/>
      </rPr>
      <t>VERGALHAO DE COBRE, DE 3/8"</t>
    </r>
  </si>
  <si>
    <r>
      <rPr>
        <sz val="7"/>
        <rFont val="Arial"/>
        <family val="2"/>
      </rPr>
      <t>13512</t>
    </r>
  </si>
  <si>
    <r>
      <rPr>
        <sz val="7"/>
        <rFont val="Arial"/>
        <family val="2"/>
      </rPr>
      <t>ROMPEDOR HIDRAULICO ADAPTAVEL A ESCAV.HIDRAULICA (EXCL.ESTA) C/PESO OPERAC.1700KG,FREQ.IMPACTOS 320 A 600BPM,130MM DIAM.</t>
    </r>
  </si>
  <si>
    <r>
      <rPr>
        <sz val="7"/>
        <rFont val="Arial"/>
        <family val="2"/>
      </rPr>
      <t>00892</t>
    </r>
  </si>
  <si>
    <r>
      <rPr>
        <sz val="7"/>
        <rFont val="Arial"/>
        <family val="2"/>
      </rPr>
      <t>VIBRADOR DE IMERSAO, TUBO DE (48X480)MM,COM MANGOTE DE 5,00M DE COMPRIM. COM MOTOR ELETRICO DE 2CV</t>
    </r>
  </si>
  <si>
    <r>
      <rPr>
        <sz val="7"/>
        <rFont val="Arial"/>
        <family val="2"/>
      </rPr>
      <t>02225</t>
    </r>
  </si>
  <si>
    <r>
      <rPr>
        <sz val="7"/>
        <rFont val="Arial"/>
        <family val="2"/>
      </rPr>
      <t>COTACAO DO DOLAR-DOS-EUA, VALOR COMERCIAL DE VENDA</t>
    </r>
  </si>
  <si>
    <r>
      <rPr>
        <sz val="7"/>
        <rFont val="Arial"/>
        <family val="2"/>
      </rPr>
      <t>00600</t>
    </r>
  </si>
  <si>
    <r>
      <rPr>
        <sz val="7"/>
        <rFont val="Arial"/>
        <family val="2"/>
      </rPr>
      <t>VIDRO PLANO TRANSPARENTE, COMUM, COM ESPESSURA DE 3MM</t>
    </r>
  </si>
  <si>
    <r>
      <rPr>
        <sz val="7"/>
        <rFont val="Arial"/>
        <family val="2"/>
      </rPr>
      <t>00688</t>
    </r>
  </si>
  <si>
    <r>
      <rPr>
        <sz val="7"/>
        <rFont val="Arial"/>
        <family val="2"/>
      </rPr>
      <t>LIGACAO DE AGUA CEDAE, PARA INSTALACAO NO PASSEIO, DE 3/4", VAZAO DE 3,0M3/H (VALOR TOTAL)</t>
    </r>
  </si>
  <si>
    <r>
      <rPr>
        <sz val="7"/>
        <rFont val="Arial"/>
        <family val="2"/>
      </rPr>
      <t>13660</t>
    </r>
  </si>
  <si>
    <r>
      <rPr>
        <sz val="7"/>
        <rFont val="Arial"/>
        <family val="2"/>
      </rPr>
      <t>MANTA GEOTEXTIL NAO TECIDO DE POLIESTERLARG.2,30M C/RESISTENCIA A TRACAO A FAIXA LARG.NA RUPTURA 8KN/M E AO PUNC.280N</t>
    </r>
  </si>
  <si>
    <r>
      <rPr>
        <sz val="7"/>
        <rFont val="Arial"/>
        <family val="2"/>
      </rPr>
      <t>00148</t>
    </r>
  </si>
  <si>
    <r>
      <rPr>
        <sz val="7"/>
        <rFont val="Arial"/>
        <family val="2"/>
      </rPr>
      <t>TUBO DE ACO GALVANIZADO, COM COSTURA, PESADO, NBR 5580, DN=3/4"</t>
    </r>
  </si>
  <si>
    <r>
      <rPr>
        <sz val="7"/>
        <rFont val="Arial"/>
        <family val="2"/>
      </rPr>
      <t>00316</t>
    </r>
  </si>
  <si>
    <r>
      <rPr>
        <sz val="7"/>
        <rFont val="Arial"/>
        <family val="2"/>
      </rPr>
      <t>JUNTA PLASTICA, P/PISO, ALTURA DE 17MM,E C/ESPES. DE 3MM</t>
    </r>
  </si>
  <si>
    <r>
      <rPr>
        <sz val="7"/>
        <rFont val="Arial"/>
        <family val="2"/>
      </rPr>
      <t>01592</t>
    </r>
  </si>
  <si>
    <r>
      <rPr>
        <sz val="7"/>
        <rFont val="Arial"/>
        <family val="2"/>
      </rPr>
      <t>BETONEIRA PARA 600 LITROS DE MISTURA SECA, COM CARREGAMENTO MECANICO E TAMBOR REVERSIVEL, COM MOTOR DIESEL</t>
    </r>
  </si>
  <si>
    <r>
      <rPr>
        <sz val="7"/>
        <rFont val="Arial"/>
        <family val="2"/>
      </rPr>
      <t>00822</t>
    </r>
  </si>
  <si>
    <r>
      <rPr>
        <sz val="7"/>
        <rFont val="Arial"/>
        <family val="2"/>
      </rPr>
      <t>CONJUNTO DE 06 PNEUS DIAGONAIS,COM CAMARA,7.50-16,10 LONAS</t>
    </r>
  </si>
  <si>
    <r>
      <rPr>
        <sz val="7"/>
        <rFont val="Arial"/>
        <family val="2"/>
      </rPr>
      <t>20004</t>
    </r>
  </si>
  <si>
    <r>
      <rPr>
        <sz val="7"/>
        <rFont val="Arial"/>
        <family val="2"/>
      </rPr>
      <t>MAO-DE-OBRA DE AJUDANTE DA CONSTRUCAO CIVIL, INCLUSIVE ENCARGOS SOCIAIS DESONERADOS</t>
    </r>
  </si>
  <si>
    <r>
      <rPr>
        <sz val="7"/>
        <rFont val="Arial"/>
        <family val="2"/>
      </rPr>
      <t>10464</t>
    </r>
  </si>
  <si>
    <r>
      <rPr>
        <sz val="7"/>
        <rFont val="Arial"/>
        <family val="2"/>
      </rPr>
      <t>TUBO PEAD PE 80/100, PN-10, FABRICADO CONFORME ISO 4427, DE=032MM</t>
    </r>
  </si>
  <si>
    <r>
      <rPr>
        <sz val="7"/>
        <rFont val="Arial"/>
        <family val="2"/>
      </rPr>
      <t>00686</t>
    </r>
  </si>
  <si>
    <r>
      <rPr>
        <sz val="7"/>
        <rFont val="Arial"/>
        <family val="2"/>
      </rPr>
      <t>CHAPA ACO CARBONO, P/USOS GERAIS, LAMINADA QUENTE, TAM.PADRAO, BORDAS UNIV.CHAPARETA, PRECO DE REVEND., C/ESPES. 9,5MM</t>
    </r>
  </si>
  <si>
    <r>
      <rPr>
        <sz val="7"/>
        <rFont val="Arial"/>
        <family val="2"/>
      </rPr>
      <t>14559</t>
    </r>
  </si>
  <si>
    <r>
      <rPr>
        <sz val="7"/>
        <rFont val="Arial"/>
        <family val="2"/>
      </rPr>
      <t>BRITA 3, PARA REGIAO METROPOLITANA DO RIO DE JANEIRO</t>
    </r>
  </si>
  <si>
    <r>
      <rPr>
        <sz val="7"/>
        <rFont val="Arial"/>
        <family val="2"/>
      </rPr>
      <t>03882</t>
    </r>
  </si>
  <si>
    <r>
      <rPr>
        <sz val="7"/>
        <rFont val="Arial"/>
        <family val="2"/>
      </rPr>
      <t>COLA A BASE DE PVA LATEX</t>
    </r>
  </si>
  <si>
    <r>
      <rPr>
        <sz val="7"/>
        <rFont val="Arial"/>
        <family val="2"/>
      </rPr>
      <t>02994</t>
    </r>
  </si>
  <si>
    <r>
      <rPr>
        <sz val="7"/>
        <rFont val="Arial"/>
        <family val="2"/>
      </rPr>
      <t>MICRO-ESFERA DE VIDRO, TIPO "DROP-ON"</t>
    </r>
  </si>
  <si>
    <r>
      <rPr>
        <sz val="7"/>
        <rFont val="Arial"/>
        <family val="2"/>
      </rPr>
      <t>14486</t>
    </r>
  </si>
  <si>
    <r>
      <rPr>
        <sz val="7"/>
        <rFont val="Arial"/>
        <family val="2"/>
      </rPr>
      <t>CONJUNTO DE 04 PNEUS RADIAIS, 205/70R15</t>
    </r>
  </si>
  <si>
    <r>
      <rPr>
        <sz val="7"/>
        <rFont val="Arial"/>
        <family val="2"/>
      </rPr>
      <t>20060</t>
    </r>
  </si>
  <si>
    <r>
      <rPr>
        <sz val="7"/>
        <rFont val="Arial"/>
        <family val="2"/>
      </rPr>
      <t>MAO-DE-OBRA DE ELETRICISTA DA CONSTRUCAOCIVIL, INCLUSIVE ENCARGOS SOCIAIS DESONERADOS</t>
    </r>
  </si>
  <si>
    <r>
      <rPr>
        <sz val="7"/>
        <rFont val="Arial"/>
        <family val="2"/>
      </rPr>
      <t>00209</t>
    </r>
  </si>
  <si>
    <r>
      <rPr>
        <sz val="7"/>
        <rFont val="Arial"/>
        <family val="2"/>
      </rPr>
      <t>CAL HIDRATADA</t>
    </r>
  </si>
  <si>
    <r>
      <rPr>
        <sz val="7"/>
        <rFont val="Arial"/>
        <family val="2"/>
      </rPr>
      <t>01322</t>
    </r>
  </si>
  <si>
    <r>
      <rPr>
        <sz val="7"/>
        <rFont val="Arial"/>
        <family val="2"/>
      </rPr>
      <t>GRADE ARADORA MECANICA, C/NUM.DE DISCO 24, LARG.DO CORTE 250CM, E EIXO DE 1.5/8", POT.MOTOR 120 A 130CV, ESPES.230MM</t>
    </r>
  </si>
  <si>
    <r>
      <rPr>
        <sz val="7"/>
        <rFont val="Arial"/>
        <family val="2"/>
      </rPr>
      <t>00788</t>
    </r>
  </si>
  <si>
    <r>
      <rPr>
        <sz val="7"/>
        <rFont val="Arial"/>
        <family val="2"/>
      </rPr>
      <t>CAIXA D'AGUA DE FIBRA DE VIDRO OU POLIETILENO, COM CAPACIDADE DE 1000 LITROS</t>
    </r>
  </si>
  <si>
    <r>
      <rPr>
        <sz val="7"/>
        <rFont val="Arial"/>
        <family val="2"/>
      </rPr>
      <t>02995</t>
    </r>
  </si>
  <si>
    <r>
      <rPr>
        <sz val="7"/>
        <rFont val="Arial"/>
        <family val="2"/>
      </rPr>
      <t>MICRO-ESFERA DE VIDRO, TIPO "PRE-MIX"</t>
    </r>
  </si>
  <si>
    <r>
      <rPr>
        <sz val="7"/>
        <rFont val="Arial"/>
        <family val="2"/>
      </rPr>
      <t>02602</t>
    </r>
  </si>
  <si>
    <r>
      <rPr>
        <sz val="7"/>
        <rFont val="Arial"/>
        <family val="2"/>
      </rPr>
      <t>MACARANDUBA EM PECAS, DE 7,50X15,00CM (3"X6")</t>
    </r>
  </si>
  <si>
    <r>
      <rPr>
        <sz val="7"/>
        <rFont val="Arial"/>
        <family val="2"/>
      </rPr>
      <t>00294</t>
    </r>
  </si>
  <si>
    <r>
      <rPr>
        <sz val="7"/>
        <rFont val="Arial"/>
        <family val="2"/>
      </rPr>
      <t>TINTA A OLEO BRILHANTE, P/USO GERAL, EMINTERIORES E EXTERIORES</t>
    </r>
  </si>
  <si>
    <r>
      <rPr>
        <sz val="7"/>
        <rFont val="Arial"/>
        <family val="2"/>
      </rPr>
      <t>GL</t>
    </r>
  </si>
  <si>
    <r>
      <rPr>
        <sz val="7"/>
        <rFont val="Arial"/>
        <family val="2"/>
      </rPr>
      <t>00093</t>
    </r>
  </si>
  <si>
    <r>
      <rPr>
        <sz val="7"/>
        <rFont val="Arial"/>
        <family val="2"/>
      </rPr>
      <t>MAQUINA DEMARCADORA DE FAIXA,C/3 PISTOLAS E 2 TANQUES PARA TINTA COM CAP.MIN.200L CADA,M.DIESEL 30HP,CAP.COMP.2240L/MIN</t>
    </r>
  </si>
  <si>
    <r>
      <rPr>
        <sz val="7"/>
        <rFont val="Arial"/>
        <family val="2"/>
      </rPr>
      <t>01492</t>
    </r>
  </si>
  <si>
    <r>
      <rPr>
        <sz val="7"/>
        <rFont val="Arial"/>
        <family val="2"/>
      </rPr>
      <t>REGUA VIBRADORA DUPLA, COM MOTOR A GASOLINA 4 TEMPOS, 4HP, COM ATE 6 METROS</t>
    </r>
  </si>
  <si>
    <r>
      <rPr>
        <sz val="7"/>
        <rFont val="Arial"/>
        <family val="2"/>
      </rPr>
      <t>20031</t>
    </r>
  </si>
  <si>
    <r>
      <rPr>
        <sz val="7"/>
        <rFont val="Arial"/>
        <family val="2"/>
      </rPr>
      <t>MAO-DE-OBRA DE AUXILIAR DE MECANICO, INCLUSIVE ENCARGOS SOCIAIS DESONERADOS</t>
    </r>
  </si>
  <si>
    <r>
      <rPr>
        <sz val="7"/>
        <rFont val="Arial"/>
        <family val="2"/>
      </rPr>
      <t>01488</t>
    </r>
  </si>
  <si>
    <r>
      <rPr>
        <sz val="7"/>
        <rFont val="Arial"/>
        <family val="2"/>
      </rPr>
      <t>ESCOVA PARA VASSOURA MECANICA, CONJUNTODE 8 ESCOVAS</t>
    </r>
  </si>
  <si>
    <r>
      <rPr>
        <sz val="7"/>
        <rFont val="Arial"/>
        <family val="2"/>
      </rPr>
      <t>01315</t>
    </r>
  </si>
  <si>
    <r>
      <rPr>
        <sz val="7"/>
        <rFont val="Arial"/>
        <family val="2"/>
      </rPr>
      <t>DISTRIBUIDOR AGREG.,PRECO S/PNEUS,REB.C/CAPAC.RASA 1,30M3,LARG.MAX.DIST.3,66M,COMP.4,10M,LARG.1,30M,ALT.1,00M,6X9,10 LON</t>
    </r>
  </si>
  <si>
    <r>
      <rPr>
        <sz val="7"/>
        <rFont val="Arial"/>
        <family val="2"/>
      </rPr>
      <t>00884</t>
    </r>
  </si>
  <si>
    <r>
      <rPr>
        <sz val="7"/>
        <rFont val="Arial"/>
        <family val="2"/>
      </rPr>
      <t>CONJUNTO DE 04 PNEUS DIAGONAIS, 6.50-16,8 LONAS</t>
    </r>
  </si>
  <si>
    <r>
      <rPr>
        <sz val="7"/>
        <rFont val="Arial"/>
        <family val="2"/>
      </rPr>
      <t>01584</t>
    </r>
  </si>
  <si>
    <r>
      <rPr>
        <sz val="7"/>
        <rFont val="Arial"/>
        <family val="2"/>
      </rPr>
      <t>MOTOR 5CV C/UMA PONTA EIXO, C/ROSCA A ESQUERDA, DOTADO FLANGE DUPLO ZINC. P/FIXACAO SERRA CIRC.OU DISCO E PORCA FIXACAO</t>
    </r>
  </si>
  <si>
    <r>
      <rPr>
        <sz val="7"/>
        <rFont val="Arial"/>
        <family val="2"/>
      </rPr>
      <t>02996</t>
    </r>
  </si>
  <si>
    <r>
      <rPr>
        <sz val="7"/>
        <rFont val="Arial"/>
        <family val="2"/>
      </rPr>
      <t>SOLVENTE P/TINTA DE DEMARCACAO A BASE DERESINA ACRILICA, EM BALDES DE 18 LITROS</t>
    </r>
  </si>
  <si>
    <r>
      <rPr>
        <sz val="7"/>
        <rFont val="Arial"/>
        <family val="2"/>
      </rPr>
      <t>00282</t>
    </r>
  </si>
  <si>
    <r>
      <rPr>
        <sz val="7"/>
        <rFont val="Arial"/>
        <family val="2"/>
      </rPr>
      <t>CABO DE COBRE FLEXIVEL COM ISOLAMENTO TERMOPLASTICO, DE 450/750V, DE 16MM2</t>
    </r>
  </si>
  <si>
    <r>
      <rPr>
        <sz val="7"/>
        <rFont val="Arial"/>
        <family val="2"/>
      </rPr>
      <t>01590</t>
    </r>
  </si>
  <si>
    <r>
      <rPr>
        <sz val="7"/>
        <rFont val="Arial"/>
        <family val="2"/>
      </rPr>
      <t>MAQUINA DE JUNTAS (SERRA P/CONCRETO), C/MOTOR A GAS.8,25CV, PART.MANUAIS, CHASSIS REFOR.,P/ACOM.SERRAS 14",PRECO S/DISCO</t>
    </r>
  </si>
  <si>
    <r>
      <rPr>
        <sz val="7"/>
        <rFont val="Arial"/>
        <family val="2"/>
      </rPr>
      <t>04900</t>
    </r>
  </si>
  <si>
    <r>
      <rPr>
        <sz val="7"/>
        <rFont val="Arial"/>
        <family val="2"/>
      </rPr>
      <t>PLASTICO NA COR PRETA, COM ESPESSURA DE0,15MM</t>
    </r>
  </si>
  <si>
    <r>
      <rPr>
        <sz val="7"/>
        <rFont val="Arial"/>
        <family val="2"/>
      </rPr>
      <t>00196</t>
    </r>
  </si>
  <si>
    <r>
      <rPr>
        <sz val="7"/>
        <rFont val="Arial"/>
        <family val="2"/>
      </rPr>
      <t>TUBO DE ACO GALVANIZADO, COM COSTURA, PESADO, NBR 5580, DN=2.1/2"</t>
    </r>
  </si>
  <si>
    <r>
      <rPr>
        <sz val="7"/>
        <rFont val="Arial"/>
        <family val="2"/>
      </rPr>
      <t>02376</t>
    </r>
  </si>
  <si>
    <r>
      <rPr>
        <sz val="7"/>
        <rFont val="Arial"/>
        <family val="2"/>
      </rPr>
      <t>FUSIVEL FACA, DE 250V, DE 100A</t>
    </r>
  </si>
  <si>
    <r>
      <rPr>
        <sz val="7"/>
        <rFont val="Arial"/>
        <family val="2"/>
      </rPr>
      <t>05578</t>
    </r>
  </si>
  <si>
    <r>
      <rPr>
        <sz val="7"/>
        <rFont val="Arial"/>
        <family val="2"/>
      </rPr>
      <t>PARAFUSO CABECA SEXTAVADA, DE 1/4"X1/2"</t>
    </r>
  </si>
  <si>
    <r>
      <rPr>
        <sz val="7"/>
        <rFont val="Arial"/>
        <family val="2"/>
      </rPr>
      <t>03861</t>
    </r>
  </si>
  <si>
    <r>
      <rPr>
        <sz val="7"/>
        <rFont val="Arial"/>
        <family val="2"/>
      </rPr>
      <t>VERNIZ ACRILICO INCOLOR</t>
    </r>
  </si>
  <si>
    <r>
      <rPr>
        <sz val="7"/>
        <rFont val="Arial"/>
        <family val="2"/>
      </rPr>
      <t>00832</t>
    </r>
  </si>
  <si>
    <r>
      <rPr>
        <sz val="7"/>
        <rFont val="Arial"/>
        <family val="2"/>
      </rPr>
      <t>CONJUNTO DE 04 PNEUS DIAGONAIS, 6.00-9,10 LONAS</t>
    </r>
  </si>
  <si>
    <r>
      <rPr>
        <sz val="7"/>
        <rFont val="Arial"/>
        <family val="2"/>
      </rPr>
      <t>11760</t>
    </r>
  </si>
  <si>
    <r>
      <rPr>
        <sz val="7"/>
        <rFont val="Arial"/>
        <family val="2"/>
      </rPr>
      <t>PORCA SEXTAVADA, EM ACO BAIXO CARBONO (1010/1020), UNC, (M12X1,75)MM, ACABAMENTOZINCADO</t>
    </r>
  </si>
  <si>
    <r>
      <rPr>
        <sz val="7"/>
        <rFont val="Arial"/>
        <family val="2"/>
      </rPr>
      <t>20134</t>
    </r>
  </si>
  <si>
    <r>
      <rPr>
        <sz val="7"/>
        <rFont val="Arial"/>
        <family val="2"/>
      </rPr>
      <t>MAO-DE-OBRA DE SOLDADOR DA CONSTRUCAO CIVIL, INCLUSIVE ENCARGOS SOCIAIS DESONERADOS</t>
    </r>
  </si>
  <si>
    <r>
      <rPr>
        <sz val="7"/>
        <rFont val="Arial"/>
        <family val="2"/>
      </rPr>
      <t>01969</t>
    </r>
  </si>
  <si>
    <r>
      <rPr>
        <sz val="7"/>
        <rFont val="Arial"/>
        <family val="2"/>
      </rPr>
      <t>MAO-DE-OBRA DE OPERADOR DE MAQUINAS AUX.(COMPRESSOR, ROLO COMPACTADOR LEVE...),INCLUSIVE ENCARGOS SOCIAIS</t>
    </r>
  </si>
  <si>
    <r>
      <rPr>
        <sz val="7"/>
        <rFont val="Arial"/>
        <family val="2"/>
      </rPr>
      <t>05410</t>
    </r>
  </si>
  <si>
    <r>
      <rPr>
        <sz val="7"/>
        <rFont val="Arial"/>
        <family val="2"/>
      </rPr>
      <t>TUBO PVC RIGIDO (NBR-5688), SERIE "R", PONTA/BOLSA COM VIROLA, EM BARRAS DE 3,00M, DE 150MM</t>
    </r>
  </si>
  <si>
    <r>
      <rPr>
        <sz val="7"/>
        <rFont val="Arial"/>
        <family val="2"/>
      </rPr>
      <t>01998</t>
    </r>
  </si>
  <si>
    <r>
      <rPr>
        <sz val="7"/>
        <rFont val="Arial"/>
        <family val="2"/>
      </rPr>
      <t>MAO-DE-OBRA DE ARMADOR DE CONCRETO ARMADO, INCLUSIVE ENCARGOS SOCIAIS</t>
    </r>
  </si>
  <si>
    <r>
      <rPr>
        <sz val="7"/>
        <rFont val="Arial"/>
        <family val="2"/>
      </rPr>
      <t>04406</t>
    </r>
  </si>
  <si>
    <r>
      <rPr>
        <sz val="7"/>
        <rFont val="Arial"/>
        <family val="2"/>
      </rPr>
      <t>ISOLADOR DE PINO "HI-TOP", CLASSE 15KV</t>
    </r>
  </si>
  <si>
    <r>
      <rPr>
        <sz val="7"/>
        <rFont val="Arial"/>
        <family val="2"/>
      </rPr>
      <t>02441</t>
    </r>
  </si>
  <si>
    <r>
      <rPr>
        <sz val="7"/>
        <rFont val="Arial"/>
        <family val="2"/>
      </rPr>
      <t>DISJUNTOR, TRIPOLAR, DE 80 A 100A, 3KA,MODELO DIN, TIPO C</t>
    </r>
  </si>
  <si>
    <r>
      <rPr>
        <sz val="7"/>
        <rFont val="Arial"/>
        <family val="2"/>
      </rPr>
      <t>01478</t>
    </r>
  </si>
  <si>
    <r>
      <rPr>
        <sz val="7"/>
        <rFont val="Arial"/>
        <family val="2"/>
      </rPr>
      <t>GERADOR MONOFASICO A GASOLINA POTENCIA MAX. 2.5KVA, 110/220V, FREQ.60HZ</t>
    </r>
  </si>
  <si>
    <r>
      <rPr>
        <sz val="7"/>
        <rFont val="Arial"/>
        <family val="2"/>
      </rPr>
      <t>07414</t>
    </r>
  </si>
  <si>
    <r>
      <rPr>
        <sz val="7"/>
        <rFont val="Arial"/>
        <family val="2"/>
      </rPr>
      <t>DISCO DE SERRA, PARA MADEIRA, DE 20"X3,5MM</t>
    </r>
  </si>
  <si>
    <r>
      <rPr>
        <sz val="7"/>
        <rFont val="Arial"/>
        <family val="2"/>
      </rPr>
      <t>00325</t>
    </r>
  </si>
  <si>
    <r>
      <rPr>
        <sz val="7"/>
        <rFont val="Arial"/>
        <family val="2"/>
      </rPr>
      <t>ISOPOR EM PLACAS, ESPESSURA DE 1CM, PARAJUNTAS DE DILATACAO, DE (1,00X0,50)M</t>
    </r>
  </si>
  <si>
    <r>
      <rPr>
        <sz val="7"/>
        <rFont val="Arial"/>
        <family val="2"/>
      </rPr>
      <t>13663</t>
    </r>
  </si>
  <si>
    <r>
      <rPr>
        <sz val="7"/>
        <rFont val="Arial"/>
        <family val="2"/>
      </rPr>
      <t>MANTA GEOTEXTIL NAO TECIDO POLIESTER LARG.2,30M, RESIST.TRACAO FAIXA LARGA RUPTURA DE 21KN/M E AO PUNCION. 700N</t>
    </r>
  </si>
  <si>
    <r>
      <rPr>
        <sz val="7"/>
        <rFont val="Arial"/>
        <family val="2"/>
      </rPr>
      <t>00843</t>
    </r>
  </si>
  <si>
    <r>
      <rPr>
        <sz val="7"/>
        <rFont val="Arial"/>
        <family val="2"/>
      </rPr>
      <t>TUBO CERAMICO, ESGOTO SANITARIO, DE 100MM E COM COMPRIMENTO DE 1,00M</t>
    </r>
  </si>
  <si>
    <r>
      <rPr>
        <sz val="7"/>
        <rFont val="Arial"/>
        <family val="2"/>
      </rPr>
      <t>00558</t>
    </r>
  </si>
  <si>
    <r>
      <rPr>
        <sz val="7"/>
        <rFont val="Arial"/>
        <family val="2"/>
      </rPr>
      <t>TIJOLO CERAMICO, MACICO, DE (07X10X20)CM</t>
    </r>
  </si>
  <si>
    <r>
      <rPr>
        <sz val="7"/>
        <rFont val="Arial"/>
        <family val="2"/>
      </rPr>
      <t>20006</t>
    </r>
  </si>
  <si>
    <r>
      <rPr>
        <sz val="7"/>
        <rFont val="Arial"/>
        <family val="2"/>
      </rPr>
      <t>MAO-DE-OBRA DE AJUDANTE DE SOLDADOR, INCLUSIVE ENCARGOS SOCIAIS DESONERADOS</t>
    </r>
  </si>
  <si>
    <r>
      <rPr>
        <sz val="7"/>
        <rFont val="Arial"/>
        <family val="2"/>
      </rPr>
      <t>00171</t>
    </r>
  </si>
  <si>
    <r>
      <rPr>
        <sz val="7"/>
        <rFont val="Arial"/>
        <family val="2"/>
      </rPr>
      <t>ACETILENO EM CILINDRO DE 9KG</t>
    </r>
  </si>
  <si>
    <r>
      <rPr>
        <sz val="7"/>
        <rFont val="Arial"/>
        <family val="2"/>
      </rPr>
      <t>01970</t>
    </r>
  </si>
  <si>
    <r>
      <rPr>
        <sz val="7"/>
        <rFont val="Arial"/>
        <family val="2"/>
      </rPr>
      <t>MAO-DE-OBRA DE OPERADOR DE MAQUINA (TRATOR, ETC), INCLUSIVE ENCARGOS SOCIAIS</t>
    </r>
  </si>
  <si>
    <r>
      <rPr>
        <sz val="7"/>
        <rFont val="Arial"/>
        <family val="2"/>
      </rPr>
      <t>00165</t>
    </r>
  </si>
  <si>
    <r>
      <rPr>
        <sz val="7"/>
        <rFont val="Arial"/>
        <family val="2"/>
      </rPr>
      <t>OXIGENIO, EM GARRAFAS DE 9,3M3</t>
    </r>
  </si>
  <si>
    <r>
      <rPr>
        <sz val="7"/>
        <rFont val="Arial"/>
        <family val="2"/>
      </rPr>
      <t>00285</t>
    </r>
  </si>
  <si>
    <r>
      <rPr>
        <sz val="7"/>
        <rFont val="Arial"/>
        <family val="2"/>
      </rPr>
      <t>FIO C/ISOLAMENTO TERMOPLASTICO ANTICHAMADE 750V, DE 02,5MM2</t>
    </r>
  </si>
  <si>
    <r>
      <rPr>
        <sz val="7"/>
        <rFont val="Arial"/>
        <family val="2"/>
      </rPr>
      <t>00702</t>
    </r>
  </si>
  <si>
    <r>
      <rPr>
        <sz val="7"/>
        <rFont val="Arial"/>
        <family val="2"/>
      </rPr>
      <t>REGISTRO DE GAVETA DE BRONZE, DE 1ª QUALIDADE COM ROSCA DE AMBOS OS LADOS, DE 3/4"</t>
    </r>
  </si>
  <si>
    <r>
      <rPr>
        <sz val="7"/>
        <rFont val="Arial"/>
        <family val="2"/>
      </rPr>
      <t>02338</t>
    </r>
  </si>
  <si>
    <r>
      <rPr>
        <sz val="7"/>
        <rFont val="Arial"/>
        <family val="2"/>
      </rPr>
      <t>ELETRODUTO DE PVC PRETO,RIGIDO ROSQUEAVEL,COM ROSCA EM AMBAS EXTREMIDADES,EM BARRAS DE 3 METROS,DE 1/2"</t>
    </r>
  </si>
  <si>
    <r>
      <rPr>
        <sz val="7"/>
        <rFont val="Arial"/>
        <family val="2"/>
      </rPr>
      <t>00559</t>
    </r>
  </si>
  <si>
    <r>
      <rPr>
        <sz val="7"/>
        <rFont val="Arial"/>
        <family val="2"/>
      </rPr>
      <t>TIJOLO CERAMICO, FURADO, DE (10X20X20)CM</t>
    </r>
  </si>
  <si>
    <r>
      <rPr>
        <sz val="7"/>
        <rFont val="Arial"/>
        <family val="2"/>
      </rPr>
      <t>00872</t>
    </r>
  </si>
  <si>
    <r>
      <rPr>
        <sz val="7"/>
        <rFont val="Arial"/>
        <family val="2"/>
      </rPr>
      <t>CURVA 45º OU 90º DE CERAMICA PARA ESGOTOCOM JUNTA ARGAMASSA, DE 0100MM</t>
    </r>
  </si>
  <si>
    <r>
      <rPr>
        <sz val="7"/>
        <rFont val="Arial"/>
        <family val="2"/>
      </rPr>
      <t>04210</t>
    </r>
  </si>
  <si>
    <r>
      <rPr>
        <sz val="7"/>
        <rFont val="Arial"/>
        <family val="2"/>
      </rPr>
      <t>ISOLADOR TIPO CARRETILHA, MARROM, DE (72X72)MM</t>
    </r>
  </si>
  <si>
    <r>
      <rPr>
        <sz val="7"/>
        <rFont val="Arial"/>
        <family val="2"/>
      </rPr>
      <t>02501</t>
    </r>
  </si>
  <si>
    <r>
      <rPr>
        <sz val="7"/>
        <rFont val="Arial"/>
        <family val="2"/>
      </rPr>
      <t>CONDUITE FLEXIVEL, GALVANIZADO DE 1.1/2"</t>
    </r>
  </si>
  <si>
    <r>
      <rPr>
        <sz val="7"/>
        <rFont val="Arial"/>
        <family val="2"/>
      </rPr>
      <t>00125</t>
    </r>
  </si>
  <si>
    <r>
      <rPr>
        <sz val="7"/>
        <rFont val="Arial"/>
        <family val="2"/>
      </rPr>
      <t>TINTA FUNDO SINTETICO NIVELADOR, PARA MADEIRA, INTERIORES E EXTERIORES</t>
    </r>
  </si>
  <si>
    <r>
      <rPr>
        <sz val="7"/>
        <rFont val="Arial"/>
        <family val="2"/>
      </rPr>
      <t>00322</t>
    </r>
  </si>
  <si>
    <r>
      <rPr>
        <sz val="7"/>
        <rFont val="Arial"/>
        <family val="2"/>
      </rPr>
      <t>ELETRODO, P/SOLDA DE ACO (AWS E-6013), IND.P/TRAB.EM SERRAL., ESTRUT.METAL.,TUBUL.CONSTR.GERAL CHAPAS FINAS, DIAM.4MM</t>
    </r>
  </si>
  <si>
    <r>
      <rPr>
        <sz val="7"/>
        <rFont val="Arial"/>
        <family val="2"/>
      </rPr>
      <t>02379</t>
    </r>
  </si>
  <si>
    <r>
      <rPr>
        <sz val="7"/>
        <rFont val="Arial"/>
        <family val="2"/>
      </rPr>
      <t>CURVA 90º DE PVC RIGIDO, ROSQUEAVEL, PARA ELETRODUTO, DE 1.1/2"</t>
    </r>
  </si>
  <si>
    <r>
      <rPr>
        <sz val="7"/>
        <rFont val="Arial"/>
        <family val="2"/>
      </rPr>
      <t>13958</t>
    </r>
  </si>
  <si>
    <r>
      <rPr>
        <sz val="7"/>
        <rFont val="Arial"/>
        <family val="2"/>
      </rPr>
      <t>ARRUELA DE PRESSAO, DE 3/8"</t>
    </r>
  </si>
  <si>
    <r>
      <rPr>
        <sz val="7"/>
        <rFont val="Arial"/>
        <family val="2"/>
      </rPr>
      <t>00017</t>
    </r>
  </si>
  <si>
    <r>
      <rPr>
        <sz val="7"/>
        <rFont val="Arial"/>
        <family val="2"/>
      </rPr>
      <t>ACO CA-50, ESTIRADO, PRECO DE REVENDEDOR, NO DIAMETRO DE 10,0MM</t>
    </r>
  </si>
  <si>
    <r>
      <rPr>
        <sz val="7"/>
        <rFont val="Arial"/>
        <family val="2"/>
      </rPr>
      <t>00018</t>
    </r>
  </si>
  <si>
    <r>
      <rPr>
        <sz val="7"/>
        <rFont val="Arial"/>
        <family val="2"/>
      </rPr>
      <t>ACO CA-50, ESTIRADO, PRECO DE REVENDEDOR, NO DIAMETRO DE 12,5MM</t>
    </r>
  </si>
  <si>
    <r>
      <rPr>
        <sz val="7"/>
        <rFont val="Arial"/>
        <family val="2"/>
      </rPr>
      <t>00510</t>
    </r>
  </si>
  <si>
    <r>
      <rPr>
        <sz val="7"/>
        <rFont val="Arial"/>
        <family val="2"/>
      </rPr>
      <t>RECEPTACULO DE PORCELANA P/LAMPADA, BASEE-27</t>
    </r>
  </si>
  <si>
    <r>
      <rPr>
        <sz val="7"/>
        <rFont val="Arial"/>
        <family val="2"/>
      </rPr>
      <t>05268</t>
    </r>
  </si>
  <si>
    <r>
      <rPr>
        <sz val="7"/>
        <rFont val="Arial"/>
        <family val="2"/>
      </rPr>
      <t>ABRACADEIRA TIPO COPO, DE 1/2"</t>
    </r>
  </si>
  <si>
    <r>
      <rPr>
        <sz val="7"/>
        <rFont val="Arial"/>
        <family val="2"/>
      </rPr>
      <t>01439</t>
    </r>
  </si>
  <si>
    <r>
      <rPr>
        <sz val="7"/>
        <rFont val="Arial"/>
        <family val="2"/>
      </rPr>
      <t>MAQUINA DE SOLDA A ARCO, DE 375A, COM MOTOR ELETRICO</t>
    </r>
  </si>
  <si>
    <r>
      <rPr>
        <b/>
        <sz val="8"/>
        <rFont val="Arial"/>
        <family val="2"/>
      </rPr>
      <t>Subtotal até 92,07%</t>
    </r>
  </si>
  <si>
    <r>
      <rPr>
        <b/>
        <sz val="8"/>
        <rFont val="Arial"/>
        <family val="2"/>
      </rPr>
      <t>COD</t>
    </r>
  </si>
  <si>
    <r>
      <rPr>
        <b/>
        <sz val="8"/>
        <rFont val="Arial"/>
        <family val="2"/>
      </rPr>
      <t>DESCRIÇÃO</t>
    </r>
  </si>
  <si>
    <r>
      <rPr>
        <b/>
        <sz val="7"/>
        <rFont val="Arial"/>
        <family val="2"/>
      </rPr>
      <t>HORA %</t>
    </r>
  </si>
  <si>
    <r>
      <rPr>
        <b/>
        <sz val="8"/>
        <rFont val="Arial"/>
        <family val="2"/>
      </rPr>
      <t>MES %</t>
    </r>
  </si>
  <si>
    <r>
      <rPr>
        <b/>
        <sz val="8"/>
        <rFont val="Arial"/>
        <family val="2"/>
      </rPr>
      <t>A</t>
    </r>
  </si>
  <si>
    <r>
      <rPr>
        <b/>
        <sz val="8"/>
        <rFont val="Arial"/>
        <family val="2"/>
      </rPr>
      <t>GRUPO A</t>
    </r>
  </si>
  <si>
    <r>
      <rPr>
        <sz val="8"/>
        <rFont val="Arial"/>
        <family val="2"/>
      </rPr>
      <t>A1</t>
    </r>
  </si>
  <si>
    <r>
      <rPr>
        <sz val="8"/>
        <rFont val="Arial"/>
        <family val="2"/>
      </rPr>
      <t>INSS</t>
    </r>
  </si>
  <si>
    <r>
      <rPr>
        <sz val="8"/>
        <rFont val="Arial"/>
        <family val="2"/>
      </rPr>
      <t>A2</t>
    </r>
  </si>
  <si>
    <r>
      <rPr>
        <sz val="8"/>
        <rFont val="Arial"/>
        <family val="2"/>
      </rPr>
      <t>SESI</t>
    </r>
  </si>
  <si>
    <r>
      <rPr>
        <sz val="8"/>
        <rFont val="Arial"/>
        <family val="2"/>
      </rPr>
      <t>A3</t>
    </r>
  </si>
  <si>
    <r>
      <rPr>
        <sz val="8"/>
        <rFont val="Arial"/>
        <family val="2"/>
      </rPr>
      <t>SENAI</t>
    </r>
  </si>
  <si>
    <r>
      <rPr>
        <sz val="8"/>
        <rFont val="Arial"/>
        <family val="2"/>
      </rPr>
      <t>A4</t>
    </r>
  </si>
  <si>
    <r>
      <rPr>
        <sz val="8"/>
        <rFont val="Arial"/>
        <family val="2"/>
      </rPr>
      <t>INCRA</t>
    </r>
  </si>
  <si>
    <r>
      <rPr>
        <sz val="8"/>
        <rFont val="Arial"/>
        <family val="2"/>
      </rPr>
      <t>A5</t>
    </r>
  </si>
  <si>
    <r>
      <rPr>
        <sz val="8"/>
        <rFont val="Arial"/>
        <family val="2"/>
      </rPr>
      <t>SEBRAE</t>
    </r>
  </si>
  <si>
    <r>
      <rPr>
        <sz val="8"/>
        <rFont val="Arial"/>
        <family val="2"/>
      </rPr>
      <t>A6</t>
    </r>
  </si>
  <si>
    <r>
      <rPr>
        <sz val="8"/>
        <rFont val="Arial"/>
        <family val="2"/>
      </rPr>
      <t>Salário Educação</t>
    </r>
  </si>
  <si>
    <r>
      <rPr>
        <sz val="8"/>
        <rFont val="Arial"/>
        <family val="2"/>
      </rPr>
      <t>A7</t>
    </r>
  </si>
  <si>
    <r>
      <rPr>
        <sz val="8"/>
        <rFont val="Arial"/>
        <family val="2"/>
      </rPr>
      <t xml:space="preserve">Seguro Contra Acidentes de Trabalho </t>
    </r>
  </si>
  <si>
    <r>
      <rPr>
        <sz val="8"/>
        <rFont val="Arial"/>
        <family val="2"/>
      </rPr>
      <t>A8</t>
    </r>
  </si>
  <si>
    <r>
      <rPr>
        <sz val="8"/>
        <rFont val="Arial"/>
        <family val="2"/>
      </rPr>
      <t>FGTS</t>
    </r>
  </si>
  <si>
    <r>
      <rPr>
        <sz val="8"/>
        <rFont val="Arial"/>
        <family val="2"/>
      </rPr>
      <t>A9</t>
    </r>
  </si>
  <si>
    <r>
      <rPr>
        <sz val="8"/>
        <rFont val="Arial"/>
        <family val="2"/>
      </rPr>
      <t>SECONCI</t>
    </r>
  </si>
  <si>
    <r>
      <rPr>
        <b/>
        <sz val="8"/>
        <rFont val="Arial"/>
        <family val="2"/>
      </rPr>
      <t>TOTAL</t>
    </r>
  </si>
  <si>
    <r>
      <rPr>
        <b/>
        <sz val="8"/>
        <rFont val="Arial"/>
        <family val="2"/>
      </rPr>
      <t>B</t>
    </r>
  </si>
  <si>
    <r>
      <rPr>
        <b/>
        <sz val="8"/>
        <rFont val="Arial"/>
        <family val="2"/>
      </rPr>
      <t>GRUPO B</t>
    </r>
  </si>
  <si>
    <r>
      <rPr>
        <sz val="8"/>
        <rFont val="Arial"/>
        <family val="2"/>
      </rPr>
      <t>B1</t>
    </r>
  </si>
  <si>
    <r>
      <rPr>
        <sz val="8"/>
        <rFont val="Arial"/>
        <family val="2"/>
      </rPr>
      <t>Repouso Semanal Remunerado</t>
    </r>
  </si>
  <si>
    <r>
      <rPr>
        <sz val="8"/>
        <rFont val="Arial"/>
        <family val="2"/>
      </rPr>
      <t>B2</t>
    </r>
  </si>
  <si>
    <r>
      <rPr>
        <sz val="8"/>
        <rFont val="Arial"/>
        <family val="2"/>
      </rPr>
      <t>Feriados</t>
    </r>
  </si>
  <si>
    <r>
      <rPr>
        <sz val="8"/>
        <rFont val="Arial"/>
        <family val="2"/>
      </rPr>
      <t>B3</t>
    </r>
  </si>
  <si>
    <r>
      <rPr>
        <sz val="8"/>
        <rFont val="Arial"/>
        <family val="2"/>
      </rPr>
      <t>Auxílio - Enfermidade</t>
    </r>
  </si>
  <si>
    <r>
      <rPr>
        <sz val="8"/>
        <rFont val="Arial"/>
        <family val="2"/>
      </rPr>
      <t>B4</t>
    </r>
  </si>
  <si>
    <r>
      <rPr>
        <sz val="8"/>
        <rFont val="Arial"/>
        <family val="2"/>
      </rPr>
      <t>13º Salário</t>
    </r>
  </si>
  <si>
    <r>
      <rPr>
        <sz val="8"/>
        <rFont val="Arial"/>
        <family val="2"/>
      </rPr>
      <t>B5</t>
    </r>
  </si>
  <si>
    <r>
      <rPr>
        <sz val="8"/>
        <rFont val="Arial"/>
        <family val="2"/>
      </rPr>
      <t>Licença PaternidadE</t>
    </r>
  </si>
  <si>
    <r>
      <rPr>
        <sz val="8"/>
        <rFont val="Arial"/>
        <family val="2"/>
      </rPr>
      <t>B6</t>
    </r>
  </si>
  <si>
    <r>
      <rPr>
        <sz val="8"/>
        <rFont val="Arial"/>
        <family val="2"/>
      </rPr>
      <t>Faltas Justificadas</t>
    </r>
  </si>
  <si>
    <r>
      <rPr>
        <sz val="8"/>
        <rFont val="Arial"/>
        <family val="2"/>
      </rPr>
      <t>B7</t>
    </r>
  </si>
  <si>
    <r>
      <rPr>
        <sz val="8"/>
        <rFont val="Arial"/>
        <family val="2"/>
      </rPr>
      <t>Dias de Chuvas</t>
    </r>
  </si>
  <si>
    <r>
      <rPr>
        <sz val="8"/>
        <rFont val="Arial"/>
        <family val="2"/>
      </rPr>
      <t>B8</t>
    </r>
  </si>
  <si>
    <r>
      <rPr>
        <sz val="8"/>
        <rFont val="Arial"/>
        <family val="2"/>
      </rPr>
      <t>Auxílio Acidente de Trabalho</t>
    </r>
  </si>
  <si>
    <r>
      <rPr>
        <sz val="8"/>
        <rFont val="Arial"/>
        <family val="2"/>
      </rPr>
      <t>B9</t>
    </r>
  </si>
  <si>
    <r>
      <rPr>
        <sz val="8"/>
        <rFont val="Arial"/>
        <family val="2"/>
      </rPr>
      <t>Férias Gozadas</t>
    </r>
  </si>
  <si>
    <r>
      <rPr>
        <sz val="8"/>
        <rFont val="Arial"/>
        <family val="2"/>
      </rPr>
      <t>B10</t>
    </r>
  </si>
  <si>
    <r>
      <rPr>
        <sz val="8"/>
        <rFont val="Arial"/>
        <family val="2"/>
      </rPr>
      <t>Salário Maternidade</t>
    </r>
  </si>
  <si>
    <r>
      <rPr>
        <b/>
        <sz val="8"/>
        <rFont val="Arial"/>
        <family val="2"/>
      </rPr>
      <t>C</t>
    </r>
  </si>
  <si>
    <r>
      <rPr>
        <b/>
        <sz val="8"/>
        <rFont val="Arial"/>
        <family val="2"/>
      </rPr>
      <t>GRUPO C</t>
    </r>
  </si>
  <si>
    <r>
      <rPr>
        <sz val="8"/>
        <rFont val="Arial"/>
        <family val="2"/>
      </rPr>
      <t>C1</t>
    </r>
  </si>
  <si>
    <r>
      <rPr>
        <sz val="8"/>
        <rFont val="Arial"/>
        <family val="2"/>
      </rPr>
      <t>Aviso Prévio Indenizado</t>
    </r>
  </si>
  <si>
    <r>
      <rPr>
        <sz val="8"/>
        <rFont val="Arial"/>
        <family val="2"/>
      </rPr>
      <t>C2</t>
    </r>
  </si>
  <si>
    <r>
      <rPr>
        <sz val="8"/>
        <rFont val="Arial"/>
        <family val="2"/>
      </rPr>
      <t>Aviso Prévio Trabalhado</t>
    </r>
  </si>
  <si>
    <r>
      <rPr>
        <sz val="8"/>
        <rFont val="Arial"/>
        <family val="2"/>
      </rPr>
      <t>C3</t>
    </r>
  </si>
  <si>
    <r>
      <rPr>
        <sz val="8"/>
        <rFont val="Arial"/>
        <family val="2"/>
      </rPr>
      <t>Férias Indenizadas</t>
    </r>
  </si>
  <si>
    <r>
      <rPr>
        <sz val="8"/>
        <rFont val="Arial"/>
        <family val="2"/>
      </rPr>
      <t>C4</t>
    </r>
  </si>
  <si>
    <r>
      <rPr>
        <sz val="8"/>
        <rFont val="Arial"/>
        <family val="2"/>
      </rPr>
      <t>Depósito Rescisão Sem Justa Causa</t>
    </r>
  </si>
  <si>
    <r>
      <rPr>
        <sz val="8"/>
        <rFont val="Arial"/>
        <family val="2"/>
      </rPr>
      <t>C5</t>
    </r>
  </si>
  <si>
    <r>
      <rPr>
        <sz val="8"/>
        <rFont val="Arial"/>
        <family val="2"/>
      </rPr>
      <t>Indenização Adicional</t>
    </r>
  </si>
  <si>
    <r>
      <rPr>
        <b/>
        <sz val="8"/>
        <rFont val="Arial"/>
        <family val="2"/>
      </rPr>
      <t>D</t>
    </r>
  </si>
  <si>
    <r>
      <rPr>
        <b/>
        <sz val="8"/>
        <rFont val="Arial"/>
        <family val="2"/>
      </rPr>
      <t>GRUPO D</t>
    </r>
  </si>
  <si>
    <r>
      <rPr>
        <sz val="8"/>
        <rFont val="Arial"/>
        <family val="2"/>
      </rPr>
      <t>D1</t>
    </r>
  </si>
  <si>
    <r>
      <rPr>
        <sz val="8"/>
        <rFont val="Arial"/>
        <family val="2"/>
      </rPr>
      <t xml:space="preserve">Reincidência de Grupo A sobre Grupo B </t>
    </r>
  </si>
  <si>
    <r>
      <rPr>
        <sz val="8"/>
        <rFont val="Arial"/>
        <family val="2"/>
      </rPr>
      <t>D2</t>
    </r>
  </si>
  <si>
    <r>
      <rPr>
        <sz val="8"/>
        <rFont val="Arial"/>
        <family val="2"/>
      </rPr>
      <t>Reincidência de Grupo A sobre Aviso Prévio Trabalhado e Reincidência do FGTS sobre Aviso Prévio Indenizado</t>
    </r>
  </si>
  <si>
    <r>
      <rPr>
        <b/>
        <sz val="10"/>
        <rFont val="Arial"/>
        <family val="2"/>
      </rPr>
      <t>Horista = 116,72%
Mensalista = 73,18%</t>
    </r>
  </si>
  <si>
    <r>
      <rPr>
        <b/>
        <sz val="10"/>
        <rFont val="Arial"/>
        <family val="2"/>
      </rPr>
      <t>A + B + C + D</t>
    </r>
  </si>
  <si>
    <r>
      <rPr>
        <b/>
        <sz val="10"/>
        <rFont val="Arial"/>
        <family val="2"/>
      </rPr>
      <t>Horista = 86,55%
Mensalista = 49,04%</t>
    </r>
  </si>
  <si>
    <r>
      <rPr>
        <b/>
        <sz val="8"/>
        <rFont val="Arial"/>
        <family val="2"/>
      </rPr>
      <t>E</t>
    </r>
  </si>
  <si>
    <r>
      <rPr>
        <b/>
        <sz val="8"/>
        <rFont val="Arial"/>
        <family val="2"/>
      </rPr>
      <t>* GRUPO E</t>
    </r>
  </si>
  <si>
    <r>
      <rPr>
        <sz val="8"/>
        <rFont val="Arial"/>
        <family val="2"/>
      </rPr>
      <t>E</t>
    </r>
  </si>
  <si>
    <r>
      <rPr>
        <sz val="8"/>
        <rFont val="Arial"/>
        <family val="2"/>
      </rPr>
      <t>Total dos Encargos Sociais Complementares</t>
    </r>
  </si>
  <si>
    <r>
      <rPr>
        <b/>
        <sz val="10"/>
        <rFont val="Arial"/>
        <family val="2"/>
      </rPr>
      <t>Horista = 88,81%
Mensalista = 50,72%</t>
    </r>
  </si>
  <si>
    <r>
      <rPr>
        <b/>
        <sz val="10"/>
        <rFont val="Arial"/>
        <family val="2"/>
      </rPr>
      <t>A + B + C + D + E</t>
    </r>
  </si>
  <si>
    <t>X.1 - Administração Central</t>
  </si>
  <si>
    <t>X =</t>
  </si>
  <si>
    <t>Y.1 - Despesas Financeiras</t>
  </si>
  <si>
    <t>Y =</t>
  </si>
  <si>
    <t>Z.1 - Lucro Presumido</t>
  </si>
  <si>
    <t>Z =</t>
  </si>
  <si>
    <t>I =</t>
  </si>
  <si>
    <t>QUADRO A -  Resumo geral</t>
  </si>
  <si>
    <t>Extensão de rua</t>
  </si>
  <si>
    <t>extensão total da intervenção</t>
  </si>
  <si>
    <t>m</t>
  </si>
  <si>
    <t>largura média das ruas</t>
  </si>
  <si>
    <t>largura</t>
  </si>
  <si>
    <t>área total a recuperar de ruas</t>
  </si>
  <si>
    <t>extensão x largura</t>
  </si>
  <si>
    <t>m2</t>
  </si>
  <si>
    <t>área total de calçada</t>
  </si>
  <si>
    <t>extensão x 2m x 2 lados</t>
  </si>
  <si>
    <t>metros lineares de calçada</t>
  </si>
  <si>
    <t>extensão x 2 lados</t>
  </si>
  <si>
    <t>área de calçada a recuperar</t>
  </si>
  <si>
    <t>meio fio a recuperar</t>
  </si>
  <si>
    <t>caixa ralo a instalar</t>
  </si>
  <si>
    <t>extensão total / 120 metros x 2 lados</t>
  </si>
  <si>
    <t xml:space="preserve">QUADRO B - Quadro de pavimentação </t>
  </si>
  <si>
    <t>Área Total</t>
  </si>
  <si>
    <t>área total a pavimentar</t>
  </si>
  <si>
    <t>Pavimento novo -  70%</t>
  </si>
  <si>
    <t>CBUQ</t>
  </si>
  <si>
    <t>asfalto borracha</t>
  </si>
  <si>
    <t>Pavimento a recuperar - 30%</t>
  </si>
  <si>
    <t>paralelo</t>
  </si>
  <si>
    <t>intertravado</t>
  </si>
  <si>
    <t>CBUQ com 5 cm</t>
  </si>
  <si>
    <t>asfalto a frio c 5 cm</t>
  </si>
  <si>
    <t>asfalto morno</t>
  </si>
  <si>
    <t>Demais serviços de pavimentação na cidade</t>
  </si>
  <si>
    <t>Área a Fresar(CBUQ+Asf a frio+asf morno)</t>
  </si>
  <si>
    <t>Área de imprimação</t>
  </si>
  <si>
    <t>Tapa Buraco - 12 meses x 2000 ton/mês</t>
  </si>
  <si>
    <t>ton</t>
  </si>
  <si>
    <t>Quadro C -  implantação de drenagem e PV  para eliminação de ponto de enchente - 60% da extensão</t>
  </si>
  <si>
    <t>Drenagem a implantar</t>
  </si>
  <si>
    <t>Adotado 60% para implantação na extensão de ruas existentes</t>
  </si>
  <si>
    <t>PV novos</t>
  </si>
  <si>
    <t>Adotado</t>
  </si>
  <si>
    <t>PV de 40 a 70</t>
  </si>
  <si>
    <t>TUBO PA1</t>
  </si>
  <si>
    <t>TUBO PA2</t>
  </si>
  <si>
    <t>TUBO PA3</t>
  </si>
  <si>
    <t>30% PA1</t>
  </si>
  <si>
    <t>Total de PA1</t>
  </si>
  <si>
    <t>Tubo de concreto PA-1 400 mm</t>
  </si>
  <si>
    <t>Tubo de concreto PA-1 600 mm</t>
  </si>
  <si>
    <t>Tubo de concreto PA-1 800 mm</t>
  </si>
  <si>
    <t>30% PA2</t>
  </si>
  <si>
    <t>Total de PA2</t>
  </si>
  <si>
    <t>Tubo de concreto PA-2 400 mm</t>
  </si>
  <si>
    <t>Tubo de concreto PA-2 600 mm</t>
  </si>
  <si>
    <t>Tubo de concreto PA-2 800 mm</t>
  </si>
  <si>
    <t>Tubo de concreto PA-2 1000 mm</t>
  </si>
  <si>
    <t>Tubo de concreto PA-2 1500 mm</t>
  </si>
  <si>
    <t>40% PA3</t>
  </si>
  <si>
    <t>Total de PA3</t>
  </si>
  <si>
    <t>Tubo de concreto PA-3 400 mm</t>
  </si>
  <si>
    <t>Tubo de concreto PA-3 600 mm</t>
  </si>
  <si>
    <t>Tubo de concreto PA-3 800 mm</t>
  </si>
  <si>
    <t>Tubo de concreto PA-3 1000 mm</t>
  </si>
  <si>
    <t>PV a implantar</t>
  </si>
  <si>
    <t>PV  a implantar =  total / 40 metros</t>
  </si>
  <si>
    <t>QUADRO D - recuperação de drenagem e PV - 40% da extensão</t>
  </si>
  <si>
    <t>Drenagem a recuperar</t>
  </si>
  <si>
    <t>Adotado 40% para substituição na extensão de ruas existentes</t>
  </si>
  <si>
    <t>Pvs a recuperar</t>
  </si>
  <si>
    <t>PV</t>
  </si>
  <si>
    <t>PV  a recuperar =  exte total / 100 metros</t>
  </si>
  <si>
    <t>hm</t>
  </si>
  <si>
    <t xml:space="preserve">Quadro E </t>
  </si>
  <si>
    <t>Diametro médio</t>
  </si>
  <si>
    <t xml:space="preserve">largura média de vala </t>
  </si>
  <si>
    <t>Lv</t>
  </si>
  <si>
    <t xml:space="preserve">profundidade média </t>
  </si>
  <si>
    <t>Embasamento pó de pedra 0,10 m (largura média 1,50 m)</t>
  </si>
  <si>
    <t>Escoramento</t>
  </si>
  <si>
    <t>ÍTEM</t>
  </si>
  <si>
    <t>CÓDIGO</t>
  </si>
  <si>
    <t>DESCRIÇÃO</t>
  </si>
  <si>
    <t>UN</t>
  </si>
  <si>
    <t>QUANTIDADE</t>
  </si>
  <si>
    <t>1</t>
  </si>
  <si>
    <t>01.016.0010‐A</t>
  </si>
  <si>
    <t>EXT TOTAL x 6 / 10.000 - area total /10.000</t>
  </si>
  <si>
    <t>02.001.0001‐A</t>
  </si>
  <si>
    <t>terreno 20 m x 50 m x 1,70 m de altura x 10 unidades - m2 de fechamento do terreno</t>
  </si>
  <si>
    <t>02.006.0025‐A</t>
  </si>
  <si>
    <t>2 unidade x 12 meses</t>
  </si>
  <si>
    <t>02.006.0050‐A</t>
  </si>
  <si>
    <t>2 frentes x 4 banheiros x 12 meses</t>
  </si>
  <si>
    <t>02.015.0001‐A</t>
  </si>
  <si>
    <t>2 canteiros</t>
  </si>
  <si>
    <t>02.016.0001‐A</t>
  </si>
  <si>
    <t>02.020.0001‐A</t>
  </si>
  <si>
    <t>10 placas de 2 x 3 metros</t>
  </si>
  <si>
    <t>02.020.0005‐A</t>
  </si>
  <si>
    <t>200 cavaletes</t>
  </si>
  <si>
    <t>02.020.0009‐A</t>
  </si>
  <si>
    <t>2frentes x 2 unidades x 12 meses</t>
  </si>
  <si>
    <t>02.030.0005‐A</t>
  </si>
  <si>
    <t>5 frentes x 2 unidades x 12 meses</t>
  </si>
  <si>
    <t>04.005.0300‐A</t>
  </si>
  <si>
    <t>2 containers x 2 (mobilização e desmobilização) x 90 km.</t>
  </si>
  <si>
    <t>04.013.0015‐A</t>
  </si>
  <si>
    <t>2 containers x 2 (mobilização e desmobilização).</t>
  </si>
  <si>
    <t>05.013.0002‐A</t>
  </si>
  <si>
    <t>10 unidades de 2 m x 3 m.</t>
  </si>
  <si>
    <t>03.002.0001-B</t>
  </si>
  <si>
    <t>ESCAVAÇÃO MANUAL DE VALA EM MATERIAL DE 1ªCATEGORIA, COM ESCORAMENTO E ESGOTAMENTO MANUAL</t>
  </si>
  <si>
    <t>M³</t>
  </si>
  <si>
    <t>Extensão linear de intervenção x largura média x 0,10 m x10%</t>
  </si>
  <si>
    <t>03.009.0004‐A</t>
  </si>
  <si>
    <t>ATERRO COM MATERIAL DE 1ªCATEGORIA, COMPACTADO MANUALMENTE EM CAMADAS DE 20CM, ATE UMA ALTURA MÁXIMA DE 80CM, PARA SUPORTE DE CAMADA DE CONCRETO, INCLUSIVE DOIS TIROS DE PA, ESPALHAMENTO E REGA, EXCLUSIVE FORNECIMENTO DA TERRA</t>
  </si>
  <si>
    <t>Metragem linear de ruas x 0,17 m de altura x 6 metros de caixa</t>
  </si>
  <si>
    <t>03.011.0015-B</t>
  </si>
  <si>
    <t>REATERRO DE VALA/CAVA COM MATERIAL DE BOA QUALIDADE, UTILIZANDO VIBRO COMPACTADOR PORTÁTIL, EXCLUSIVE MATERIAL</t>
  </si>
  <si>
    <t>Reaterro para as tubos e canais de drenagens = volume total do material escavado - os dispositivos de drenagens</t>
  </si>
  <si>
    <t>(Ext x 1,2 x1,0) -(1,002 x ext)</t>
  </si>
  <si>
    <t>06.088.0010-A</t>
  </si>
  <si>
    <t>Vide Embasamento - Quadro E + extensão dos canais 1000m x 4,40 m de largura x 0,20m de espessura</t>
  </si>
  <si>
    <t>03.016.0005-B</t>
  </si>
  <si>
    <t xml:space="preserve">Extensão linear de intervenção x largura média </t>
  </si>
  <si>
    <t>03.020.0060-B</t>
  </si>
  <si>
    <t>50% extensão dos canais ( 1000 m ) *4,40m largura* 3,00m</t>
  </si>
  <si>
    <t>03.020.0065-B</t>
  </si>
  <si>
    <t>04.005.0143‐B</t>
  </si>
  <si>
    <t>(Transporte para botafora = Volume de material escavado - Volume do reaterro de vala - fornecimento de saibro) considerado distancia de 50km + transporte do CBUQ</t>
  </si>
  <si>
    <t>04.011.0051‐B</t>
  </si>
  <si>
    <t>50% do movimento de terra previsto. Empolamento de 27%. Peso específico 1,8</t>
  </si>
  <si>
    <t>05.002.0101-A</t>
  </si>
  <si>
    <t>LEVANTAMENTO OU REBAIXAMENTO DE TAMPÃO DE RUA, CONSIDERANDO DEMOLIÇÃO DE CAMADA DE ASFALTO E CONCRETO, MOVIMENTAÇÃO E CONCRETAGEM, INCLUSIVE CERCA PROTETORA</t>
  </si>
  <si>
    <t>estimado</t>
  </si>
  <si>
    <t>05.010.0001-0</t>
  </si>
  <si>
    <t>20% do volume de escavação</t>
  </si>
  <si>
    <t>05.080.0020-A</t>
  </si>
  <si>
    <t>60% da extensão total x a profundidade da vala x 2 lados para os tubos + 1000m da extensão dos canais x 2 lados</t>
  </si>
  <si>
    <t>06.004.0062‐A</t>
  </si>
  <si>
    <t>Vide Quadro</t>
  </si>
  <si>
    <t>06.004.0066‐A</t>
  </si>
  <si>
    <t>06.004.0070‐A</t>
  </si>
  <si>
    <t>06.004.0092‐A</t>
  </si>
  <si>
    <t>06.004.0096‐A</t>
  </si>
  <si>
    <t>06.004.0100‐A</t>
  </si>
  <si>
    <t>06.004.0104‐A</t>
  </si>
  <si>
    <t>06.004.0110‐A</t>
  </si>
  <si>
    <t>06.004.0122-A</t>
  </si>
  <si>
    <t>06.004.0126-A</t>
  </si>
  <si>
    <t>06.004.0130-A</t>
  </si>
  <si>
    <t>06.004.0134-A</t>
  </si>
  <si>
    <t>06.004.0253‐B</t>
  </si>
  <si>
    <t>Perimetro interno (galeria de 3+1,6+1,6) x  extensão dos canais ( 1000 m )</t>
  </si>
  <si>
    <t>06.004.0254‐B</t>
  </si>
  <si>
    <t>área da cabertura dos canais ( 3+0,2+0,2)*1000</t>
  </si>
  <si>
    <t>06.015.0010‐A</t>
  </si>
  <si>
    <t>Pvs para 0,40 a 0,70 m de diam  todos novos</t>
  </si>
  <si>
    <t>06.015.0011‐A</t>
  </si>
  <si>
    <t>Vide quadro acima</t>
  </si>
  <si>
    <t>06.015.0013‐A</t>
  </si>
  <si>
    <t>06.015.0016‐A</t>
  </si>
  <si>
    <t>06.015.0030‐A</t>
  </si>
  <si>
    <t>02 (duas) caixas ralos por PV da área de intervenção</t>
  </si>
  <si>
    <t>06.016.0001‐A</t>
  </si>
  <si>
    <t>quantidade de Pvs</t>
  </si>
  <si>
    <t>06.016.0011-A</t>
  </si>
  <si>
    <t>06.085.0040-0</t>
  </si>
  <si>
    <t xml:space="preserve"> extensão dos canais ( 1000 m ) *4,40m largura*0,40m</t>
  </si>
  <si>
    <t>08.021.0002-A</t>
  </si>
  <si>
    <t>REFORÇO DE SUBLEITO, DE ACORDO COM AS "INSTRUÇÕES PARA EXECUÇÃO", DO DER-RJ, EXCLUSIVE ESCAVAÇÃO, CARGA, TRANSPORTE E FORNECIMENTO DOS MATERIAIS</t>
  </si>
  <si>
    <t>10% da área total</t>
  </si>
  <si>
    <t>20.029.0001‐A</t>
  </si>
  <si>
    <t>1,5% da extensão x 1,2  m de base x 0,8 m de altura</t>
  </si>
  <si>
    <t>20.067.0070‐A</t>
  </si>
  <si>
    <t>Desagues estimados</t>
  </si>
  <si>
    <t>20.067.0072‐A</t>
  </si>
  <si>
    <t>20.067.0074‐A</t>
  </si>
  <si>
    <t>20.067.0076‐A</t>
  </si>
  <si>
    <t>20.067.0080‐A</t>
  </si>
  <si>
    <t>20.104.0001‐A</t>
  </si>
  <si>
    <t>70% de fornecimento de  saibro para o reaterro dos tubos e canais de drenagem</t>
  </si>
  <si>
    <t>SUBIU 40%</t>
  </si>
  <si>
    <t>01.005.0001-0</t>
  </si>
  <si>
    <t>02.011.0010-0</t>
  </si>
  <si>
    <t>CERCA PROTETORA DE BORDA DE VALA OU OBRA, COM TELA PLÁSTICA NA COR LARANJA OU AMARELA, CONSIDERANDO 2 VEZES DE UTILIZAÇÃO, INCLUSIVE APOIOS, FORNECIMENTO, COLOCAÇÃO E RETIRADA</t>
  </si>
  <si>
    <t>M²</t>
  </si>
  <si>
    <t>Rede de drenagem x 2 lados</t>
  </si>
  <si>
    <t>05.001.0016-A</t>
  </si>
  <si>
    <t>20 % da área de calçada a trabalhar.</t>
  </si>
  <si>
    <t>05.001.0149‐A</t>
  </si>
  <si>
    <t>5% da  extensão linear</t>
  </si>
  <si>
    <t>05.001.0170-A</t>
  </si>
  <si>
    <t>TRANSPORTE HORIZONTAL DE MATERIAL DE 1ªCATEGORIA OU ENTULHO, EM CARRINHOS, A 10,00M DE DISTANCIA, INCLUSIVE CARGA A PA</t>
  </si>
  <si>
    <t>05.002.0005-B</t>
  </si>
  <si>
    <t>DEMOLIÇÃO COM EQUIPAMENTO DE AR COMPRIMIDO, DE PAVIMENTAÇÃO DE CONCRETO ASFÁLTICO, COM 5CM DE ESPESSURA, INCLUSIVE EMPILHAMENTO LATERAL DENTRO DO CANTEIRO DE SERVIÇO</t>
  </si>
  <si>
    <t>05.002.0063-A</t>
  </si>
  <si>
    <t>DEMOLIÇÃO DE CONCRETO ARMADO COM ROMPEDOR HIDRÁULICO ADAPTADO A ESCAVADEIRA, INCLUSIVE EMPILHAMENTO LATERAL DENTRO DO CANTEIRO DE SERVIÇO</t>
  </si>
  <si>
    <t>10% do extensão linear de tubo x 3 m xcom 5 cm de espessura</t>
  </si>
  <si>
    <t>05.020.0020‐A</t>
  </si>
  <si>
    <t>0,10 m de largura de faixa, considerado 30% do total de metragem</t>
  </si>
  <si>
    <t>05.021.0095‐A</t>
  </si>
  <si>
    <t>8 unidades por metro linear.</t>
  </si>
  <si>
    <t>05.022.0020-A</t>
  </si>
  <si>
    <t>MÊS</t>
  </si>
  <si>
    <t>Pequenos reparos</t>
  </si>
  <si>
    <t>05.105.0179-A</t>
  </si>
  <si>
    <t>MÃO-DE-OBRA DE TÉCNICO DE MEDIÇÃO DE OBRAS, INCLUSIVE ENCARGOS SOCIAIS</t>
  </si>
  <si>
    <t>05.105.0185-A</t>
  </si>
  <si>
    <t>MÃO-DE-OBRA DE APROPRIADOR, INCLUSIVE ENCARGOS SOCIAIS</t>
  </si>
  <si>
    <t>06.077.0025-A</t>
  </si>
  <si>
    <t>08.001.0002-B</t>
  </si>
  <si>
    <t>BASE DE BRITA GRADUADA, INCLUSIVE FORNECIMENTO DOS MATERIAIS, MEDIDA APOS A COMPACTAÇÃO</t>
  </si>
  <si>
    <t>10% da ext de ruas a recuperar</t>
  </si>
  <si>
    <t>08.001.0004-A</t>
  </si>
  <si>
    <t>BASE DE BRITA GRADUADA, COM ADIÇÃO DE 3% DE CIMENTO, UTILIZANDO DISTRIBUIDORA DE AGREGADOS, MEDIDA APOS A COMPACTAÇÃO, INCLUSIVE FORNECIMENTO DOS MATERIAIS</t>
  </si>
  <si>
    <t>08.001.0008‐A</t>
  </si>
  <si>
    <t>30 % do pavimento novo</t>
  </si>
  <si>
    <t>08.009.0003-A</t>
  </si>
  <si>
    <t>Volume de concreto asfatico borracha(com 5cm) x peso específico</t>
  </si>
  <si>
    <t>T</t>
  </si>
  <si>
    <t>08.020.0008-A</t>
  </si>
  <si>
    <t>30% do intertravado</t>
  </si>
  <si>
    <t>08.020.0010-A</t>
  </si>
  <si>
    <t>20% do intertravado</t>
  </si>
  <si>
    <t>08.020.0012-A</t>
  </si>
  <si>
    <t>08.020.0020-A</t>
  </si>
  <si>
    <t>10% do intertravado</t>
  </si>
  <si>
    <t>08.020.0022-A</t>
  </si>
  <si>
    <t>08.020.0024-A</t>
  </si>
  <si>
    <t>08.021.0001‐A</t>
  </si>
  <si>
    <t>100% da área a ser asfaltada</t>
  </si>
  <si>
    <t>08.026.0001‐A</t>
  </si>
  <si>
    <t>área total</t>
  </si>
  <si>
    <t>08.027.0036-A</t>
  </si>
  <si>
    <t>08.027.0037-A</t>
  </si>
  <si>
    <t>45% do quantitativo de meio fio a trabalhar</t>
  </si>
  <si>
    <t>08.027.0051-A</t>
  </si>
  <si>
    <t>5% do quantitativo de meio fio a trabalhar</t>
  </si>
  <si>
    <t>08.027.0054-A</t>
  </si>
  <si>
    <t>08.035.0001-0</t>
  </si>
  <si>
    <t>10% da área total - 15 cm</t>
  </si>
  <si>
    <t>08.040.0005‐A</t>
  </si>
  <si>
    <t>Metragem linear de ruas x 2 lados</t>
  </si>
  <si>
    <t>11.001.0019-A</t>
  </si>
  <si>
    <t>11.019.0005-A</t>
  </si>
  <si>
    <t>11.046.0060-A</t>
  </si>
  <si>
    <t>13.302.0010-A</t>
  </si>
  <si>
    <t>CAMADA DE BRITA 1, COM ESPESSURA ESTIMADA DE 3CM, ESPALHAMENTO MANUAL</t>
  </si>
  <si>
    <t>13.371.0010‐A</t>
  </si>
  <si>
    <t>40 % da área de calçada a recuperar</t>
  </si>
  <si>
    <t>13.373.0010-A</t>
  </si>
  <si>
    <t>41 % da área de calçada a recuperar</t>
  </si>
  <si>
    <t>13.373.0026-A</t>
  </si>
  <si>
    <t>09.004.0056-A</t>
  </si>
  <si>
    <t>13.333.0015-A</t>
  </si>
  <si>
    <t>extensão linear da calçada x 0,25</t>
  </si>
  <si>
    <t>13.330.0010-A</t>
  </si>
  <si>
    <t>15.036.0018-A</t>
  </si>
  <si>
    <t>TUBO DE PVC RÍGIDO, ROSQUEÁVEL, PARA AGUA FRIA, COM DIÂMETRO DE1/2", INCLUSIVE CONEXÕES E EMENDAS, EXCLUSIVE ABERTURA E FECHAMENTO DE RASGO. FORNECIMENTO E ASSENTAMENTO</t>
  </si>
  <si>
    <t>M</t>
  </si>
  <si>
    <t>15.036.0019-A</t>
  </si>
  <si>
    <t>TUBO DE PVC RÍGIDO, ROSQUEÁVEL, PARA AGUA FRIA, COM DIÂMETRO DE3/4", INCLUSIVE CONEXÕES E EMENDAS, EXCLUSIVE ABERTURA E FECHAMENTO DE RASGO. FORNECIMENTO E ASSENTAMENTO</t>
  </si>
  <si>
    <t>15.036.0020-A</t>
  </si>
  <si>
    <t>TUBO DE PVC RÍGIDO, ROSQUEÁVEL, PARA AGUA FRIA, COM DIÂMETRO DE1", INCLUSIVE CONEXÕES E EMENDAS, EXCLUSIVE ABERTURA E FECHAMENTO DE RASGO. FORNECIMENTO E ASSENTAMENTO</t>
  </si>
  <si>
    <t>15.036.0088-A</t>
  </si>
  <si>
    <t>TUBO DE PVC RÍGIDO DE 100MM, LINHA REFORÇADA, SOLDÁVEL, INCLUSIVE CONEXÕES E EMENDAS, EXCLUSIVE ABERTURA E FECHAMENTO DE RASGO. FORNECIMENTO E ASSENTAMENTO</t>
  </si>
  <si>
    <t>20.004.0005-0</t>
  </si>
  <si>
    <t>20% da área a pavimentar</t>
  </si>
  <si>
    <t>20.004.0131-A</t>
  </si>
  <si>
    <t>Área de ruas a serem trabalhadas</t>
  </si>
  <si>
    <t>08.026.0010-0</t>
  </si>
  <si>
    <t>50% da previsão de intervenção</t>
  </si>
  <si>
    <t>20.012.0004-A</t>
  </si>
  <si>
    <t>Extensão linear de meio fio a ser trabalhado</t>
  </si>
  <si>
    <t>20.012.0013-A</t>
  </si>
  <si>
    <t>20.092.0001-0</t>
  </si>
  <si>
    <t>20.098.0001-0</t>
  </si>
  <si>
    <t>04.014.0111-X</t>
  </si>
  <si>
    <t>Carga e descrga do bota fora</t>
  </si>
  <si>
    <t>CODIGO DER</t>
  </si>
  <si>
    <t>05.105.0023‐A</t>
  </si>
  <si>
    <t>05.105.0029‐A</t>
  </si>
  <si>
    <t>05.105.0031‐A</t>
  </si>
  <si>
    <t>05.105.0047‐A</t>
  </si>
  <si>
    <t>05.105.0098-A</t>
  </si>
  <si>
    <t>05.105.0157-A</t>
  </si>
  <si>
    <t>MÃO-DE-OBRA DE RASTILHEIRO, INCLUSIVE ENCARGOS SOCIAIS</t>
  </si>
  <si>
    <t>19.004.0400-A</t>
  </si>
  <si>
    <t>CAT</t>
  </si>
  <si>
    <t>TOTAL</t>
  </si>
  <si>
    <t>A</t>
  </si>
  <si>
    <t>SERVIÇOS PRELIMINARES</t>
  </si>
  <si>
    <t>B</t>
  </si>
  <si>
    <t>MELHORIAS OPERACIONAIS</t>
  </si>
  <si>
    <t>C</t>
  </si>
  <si>
    <t>RESTAURAÇÃO/ CONSERVAÇÃO / REPAROS DE DRENAGEM</t>
  </si>
  <si>
    <t>E</t>
  </si>
  <si>
    <t>ADMINISTRAÇÃO LOCAL</t>
  </si>
  <si>
    <t>TOTAL OBRA=</t>
  </si>
  <si>
    <t>BDI 22%=</t>
  </si>
  <si>
    <t>TOTAL GERAL=</t>
  </si>
  <si>
    <t>M3</t>
  </si>
  <si>
    <t>t</t>
  </si>
  <si>
    <t>1 prof  x 12 meses</t>
  </si>
  <si>
    <t>2 prof  x 12 meses</t>
  </si>
  <si>
    <t>PAVIMENTACAO COM PARALELEPIPEDOS SOBRE COLCHAO DE PO-DE-PEDR A E REJUNTAMENTO COM ARGAMASSA DE CIMENTO E AREIA, NO TRACO 1:3,INCLUSIVE FORNECIMENTO DE TODOS OS MATERIAIS</t>
  </si>
  <si>
    <t>LEVANTAMENTO TOPOGRÁFICO, PLANIALTIMÉTRICO E CADASTRAL, DE TERRENO DE OROGRAFIA NÃO ACIDENTADA, VEGETAÇÃO RALA E EDIFICAÇÃO DENSA</t>
  </si>
  <si>
    <t>HA</t>
  </si>
  <si>
    <t>TAPUME DE VEDAÇÃO OU PROTEÇÃO, EXECUTADO C/CHAPAS DE MADEIRA COMPENSADA, RESINADA, LISA, DE COLAGEM FENÓLICA, A PROVA D`AGUA, COM 2,20X1,10M E 6MM DE ESPESSURA, PREGADAS EM PECAS DE MADEIRA DE 3ª DE 3"X3" HORIZONTAIS E VERTICAIS A CADA 1,22M, EXCLUSIVE PINTURA</t>
  </si>
  <si>
    <t>ALUGUEL CONTAINER, TIPO SANITARIO-VESTIARIO, MEDINDO 2,20M LARGURA,6,20M COMPRIMENTO E 2,50M ALTURA, CHAPAS AÇO C/NERVURAS TRAPEZOIDAIS, ISOLAMENTO TERMO ACÚSTICO FORRO, CHASSIS REFORÇADO E PISO COMPENSADO NAVAL, INCL. INST. ELÉTRICAS E HIDROSSANITARIA, ACESSORIOS,4 VASOS SANITARIOS,1 LAVATORIO,1 MICTÓRIO E4 CHUVEIROS, EXCL. TRANSP., CARGA E DESCARGA</t>
  </si>
  <si>
    <t>UN.MÊS</t>
  </si>
  <si>
    <t>ALUGUEL DE BANHEIRO QUÍMICO, PORTÁTIL, MEDINDO 2,31M ALTURA X1,56M LARGURA E 1,16M PROFUNDIDADE, INCLUSIVE INSTALAÇÃO E RETIRADA DO EQUIPAMENTO, FORNECIMENTO DE QUÍMICA DESODORIZANTE, BACTERICIDA E BACTERIOSTÁTICA, PAPEL HIGIÊNICO E VEICULO PRÓPRIO COM UNIDADE MÓVEL DE SUCÇÃO PARA LIMPEZA</t>
  </si>
  <si>
    <t>INSTALAÇÃO E LIGAÇÃO PROVISÓRIA PARA ABASTECIMENTO DE AGUA E ESGOTAMENTO SANITÁRIO EM CANTEIRO DE OBRAS, INCLUSIVE ESCAVAÇÃO, EXCLUSIVE REPOSIÇÃO DA PAVIMENTAÇÃO DO LOGRADOURO PUBLICO</t>
  </si>
  <si>
    <t>INSTALAÇÃO E LIGAÇÃO PROVISÓRIA DE ALIMENTAÇÃO DE ENERGIA ELÉTRICA, EM BAIXA TENSÃO, PARA CANTEIRO DE OBRAS, M3-CHAVE 100A, CARGA 3KW,20CV, EXCLUSIVE O FORNECIMENTO DO MEDIDOR</t>
  </si>
  <si>
    <t>PLACA DE IDENTIFICAÇÃO DE OBRA PUBLICA, INCLUSIVE PINTURA E SUPORTES DE MADEIRA. FORNECIMENTO E COLOCAÇÃO</t>
  </si>
  <si>
    <t>BARRAGEM DE BLOQUEIO DE OBRA NA VIA PUBLICA, DE ACORDO COM A RESOLUÇÃO DA PREFEITURA-RJ, COMPREENDENDO FORNECIMENTO, COLOCAÇÃO E PINTURA DOS SUPORTES DE MADEIRA COM REAPROVEITAMENTO DO CONJUNTO 40  (QUARENTA) VEZES</t>
  </si>
  <si>
    <t>SEMÁFORO PARA SINALIZAÇÃO DE BLOQUEIO DE OBRA NA VIA PUBLICA, DE ACORDO COM A RESOLUÇÃO DA PREFEITURA-RJ, COMPREENDENDO FORNECIMENTO E COLOCAÇÃO DE TODOS OS MATERIAIS NECESSÁRIOS, INCLUSIVE MATERIAIS ELÉTRICOS, CONSIDERANDO 40 VEZES O REAPROVEITAMENTO DA MADEIRA</t>
  </si>
  <si>
    <t>PLACA DE SINALIZAÇÃO PREVENTIVA PARA OBRA NA VIA PUBLICA, DE ACORDO COM A RESOLUÇÃO DA PREFEITURA-RJ, COMPREENDENDO FORNECIMENTO E PINTURA DA PLACA E DOS SUPORTES DE MADEIRA. FORNECIMENTO E COLOCAÇÃO</t>
  </si>
  <si>
    <t>TRANSPORTE DE CONTAINER, SEGUNDO DESCRIÇÃO DA FAMÍLIA 02.006, EXCLUSIVE CARGA E DESCARGA (VIDE ITEM 04.013.0015)</t>
  </si>
  <si>
    <t>UN.KM</t>
  </si>
  <si>
    <t>CARGA E DESCARGA DE CONTAINER, SEGUNDO DESCRIÇÃO DA FAMÍLIA 02.006</t>
  </si>
  <si>
    <t>CHAPA DE AÇO CARBONO COMUM DE 3/8", PARA PASSAGEM DE VEÍCULOS, SOBRE VALAS EM TRAVESSIAS, COMPREENDENDO COLOCAÇÃO, USO E RETIRADA, MEDIDA PELA ÁREA DE CHAPA, EM CADA APLICAÇÃO, INCLUSIVE MOBILIZAÇÃO, TRANSPORTE, CARGA E DESCARGA</t>
  </si>
  <si>
    <t>EMBASAMENTO DE TUBULAÇÃO, FEITO COM PÓ-DE-PEDRA</t>
  </si>
  <si>
    <t>ESCAVAÇÃO MECÂNICA DE VALA NÃO ESCORADA EM MATERIAL DE 1ªCATEGORIA COM PEDRAS, INSTALAÇÕES PREDIAIS OU OUTROS REDUTORES DE PRODUTIVIDADE OU CAVAS DE FUNDAÇÃO, ATE 1,50M DE PROFUNDIDADE, UTILIZANDO RETROESCAVADEIRA, EXCLUSIVE ESGOTAMENTO</t>
  </si>
  <si>
    <t>ESCAVAÇÃO MECÂNICA DE VALA ESCORADA, EM MATERIAL DE 1ªCATEGORIA COM PEDRAS, INSTALAÇÕES PREDIAIS OU OUTROS REDUTORES DE PRODUTIVIDADE, OU CAVAS DE FUNDAÇÃO, ATE 1,50M DE PROFUNDIDADE, UTILIZANDO ESCAVADEIRA HIDRÁULICA DE 0,78M3, EXCLUSIVE ESGOTAMENTO E ESCORAMENTO</t>
  </si>
  <si>
    <t>ESCAVAÇÃO MECÂNICA DE VALA ESCORADA, EM MATERIAL DE 1ªCATEGORIA COM PEDRAS, INSTALAÇÕES PREDIAIS OU OUTROS REDUTORES DE PRODUTIVIDADE, OU CAVAS DE FUNDAÇÃO, ENTRE 1,50 E 3,00M DE PROFUNDIDADE, UTILIZANDO ESCAVADEIRA HIDRÁULICA DE 0,78M3, EXCLUSIVE ESGOTAMENTO E ESCORAMENTO</t>
  </si>
  <si>
    <t>TRANSPORTE DE CARGA DE QUALQUER NATUREZA, EXCLUSIVE AS DESPESAS DE CARGA E DESCARGA, TANTO DE ESPERA DO CAMINHÃO COMO DO SERVENTE OU EQUIPAMENTO AUXILIAR, A VELOCIDADE MEDIA DE 30KM/H, EM CAMINHÃO BASCULANTE A ÓLEO DIESEL, COM CAPACIDADE ÚTIL DE 12T</t>
  </si>
  <si>
    <t>T.KM</t>
  </si>
  <si>
    <t>CARGA E DESCARGA MECÂNICA, COM PA-CARREGADEIRA, COM 1,30M3 DE CAPACIDADE, UTILIZANDO CAMINHÃO BASCULANTE A ÓLEO DIESEL, COM CAPACIDADE ÚTIL DE 8T, CONSIDERADOS PARA O CAMINHÃO OS TEMPOS DE ESPERA, MANOBRA, CARGA E DESCARGA E PARA A CARREGADEIRA OS TEMPOS DE ESPERA E OPERAÇÃO PARA CARGAS DE 50T POR DIA DE 8H</t>
  </si>
  <si>
    <t>ESGOTAMENTO NORMAL DE VALAS, MEDIDO POR VOLUME D`AGUA ESGOTADO, UTILIZANDO BOMBA ACIONADA POR MOTOR A GASOLINA DE 3,25HP, DIÂMETRO DE SUCÇÃO E DESCARGA DE 1.1/2", CONSIDERANDO UMA ALTURA MANOMÉTRICA ATE 10,00M</t>
  </si>
  <si>
    <t>ENSECADEIRA DE ESTACAS-PRANCHAS DE AÇO EM CAVAS OU VALAS COM PROFUNDIDADE ATE 4,00M. O CUSTO INCLUI O FORNECIMENTO, EXECUÇÃO E RETIRADA DE TODOS OS MATERIAIS, CONSIDERANDO A REUTILIZAÇÃO DE 60 VEZES PARA ESTACAS-PRANCHAS E 10 VEZES PARA GUIAS E ESTRONCAS DE MADEIRA, EXCL. ESCAVAÇÃO. MEDIÇÃO DO SERVIÇO SERÁ PELA SUPERFÍCIE ÚTIL COBRINDO PAREDES DAS CAVAS OU VALAS</t>
  </si>
  <si>
    <t>TUBO DE CONCRETO ARMADO, CLASSE PA-1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</si>
  <si>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PA-1 (NBR 8890/03), PARA GALERIAS DE AGUAS PLUVIAIS, COM DIÂMETRO DE 600MM,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</si>
  <si>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PA-1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</si>
  <si>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</si>
  <si>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600MM, ATERRO E SOCA ATÉ A ALTURA DE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</si>
  <si>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</si>
  <si>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1.000MM, ATERRO E SOCA ATE A ALTURA DA GERATRIZ SUPERIOR DO TUBO, CONSIDERANDO O MATERIAL DA PRÓPRIA ESCAVAÇÃO, INCLUSIVE FORNECIMENTO DO MATERIAL PARA REJUNTAMENTO COM ARGAMASSA DE CIMENTO E AREIA, NO TRACO1:4 E ACERTO DE FUNDO DE VALA. FORNECIMENTO E ASSENTAMENTO</t>
  </si>
  <si>
    <t>TUBO DE CONCRETO ARMADO, CLASSE PA-2 (NBR 8890/03), PARA GALERIAS DE AGUAS PLUVIAIS, COM DIÂMETRO DE 1.500MM, ATERRO E SOCA ATE A ALTURA DA GERATRIZ SUPERIOR DO TUBO, CONSIDERANDO O MATERIAL DA PRÓPRIA ESCAVAÇÃO, INCLUSIVE FORNECIMENTO DO MATERIAL PARA REJUNTAMENTO COM ARGAMASSA DE CIMENTO E AREIA, NO TRACO1:4 E ACERTO DE FUNDO DE VALA. FORNECIMENTO E ASSENTAMENTO</t>
  </si>
  <si>
    <t>TUBO DE CONCRETO ARMADO, CLASSE PA-3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</si>
  <si>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600MM,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</si>
  <si>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</si>
  <si>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1.000MM, ATERRO E SOCA ATE A ALTURA DA GERATRIZ SUPERIOR DO TUBO, CONSIDERANDO O MATERIAL DA PRÓPRIA ESCAVAÇÃO, INCLUSIVE FORNECIMENTO DO MATERIAL PARA REJUNTAMENTO COM ARGAMASSA DE CIMENTO E AREIA, NO TRACO1:4 E ACERTO DE FUNDO DE VALA. FORNECIMENTO E ASSENTAMENTO</t>
  </si>
  <si>
    <t>CANAL PRÉ-FABRICADO, EM CONCRETO PROTENDIDO E/OU ARMADO, COM SEÇÃO EM "U", MEDIDO PELA ÁREA DO PERÍMETRO INTERNO DA SEÇÃO VEZES O COMPRIMENTO DO CANAL. FORNECIMENTO E ASSENTAMENTO</t>
  </si>
  <si>
    <t>COBERTURA DE CANAL PRÉ-FABRICADO, EM CONCRETO PROTENDIDO E/OU ARMADO, PARA VÃOS ATE 5,00M. FORNECIMENTO E ASSENTAMENTO</t>
  </si>
  <si>
    <t>POÇO DE VISITA EM ALVENARIA DE BLOCOS DE CONCRETO (20X20X40CM), PAREDES 0,20M DE ESP. C/1,20X1,20X1,40M, P/COLETOR AGUAS PLUVIAIS 0,40 A 0,70M DE DIAM. UTILIZANDO ARG. CIM. AREIA, TRAÇO 1:4, SENDO PAREDES CHAPISCADAS E REVESTIDAS INTERNAMENTE C/ARG., ENCHIMENTO BLOCOS E BASE EM CONCRETO SIMPLES, TAMPA DE CONCR. ARMADO, DEGRAUS FERRO FUNDIDO, INCL. FORN. TODOS OS MATERIAIS</t>
  </si>
  <si>
    <t>POÇO DE VISITA EM ALVENARIA DE BLOCOS DE CONCRETO (20X20X40CM), EM PAREDES DE 0,20M DE ESP. C/1,30X1,30X1,40M, P/COLETOR DE ÁGUAS PLUVIAIS DE 0,80M DE DIAM. UTILIZ. ARG. CIM. AREIA, TRAÇO 1:4, SENDO AS PAREDES REVESTIDAS INTERNAMENTE C/ARG. ENCHIMENTO DOS BLOCOS E BASE EM CONCRETO SIMPLES, TAMPA DE CONCRETO ARMADO, DEGRAU DE FERRO FUNDIDO, INCL. FORN. DE TODOS OS MATERIAIS</t>
  </si>
  <si>
    <t>POÇO DE VISITA EM ALVENARIA DE BLOCOS DE CONCRETO (20X20X40CM), EM PAREDES DE 0,20M DE ESP. C/1,50X1,50X1,60M, P/COLETOR DE ÁGUAS PLUVIAIS DE 1,00M DE DIAM. SENDO AS PAREDES CHAPISCADAS E REVESTIDAS INTERNAMENTE C/ARGAMASSA, ENCHIMENTO DOS BLOCOS E BASE EM CONCRETO SIMPLES, TAMPA DE CONCRETO ARMADO, DEGRAUS DE FERRO FUNDIDO, INCL. FORNECIMENTO DE TODOS OS MATERIAIS</t>
  </si>
  <si>
    <t>POÇO DE VISITA EM ALVENARIA DE BLOCOS DE CONCRETO (20X20X40CM), EM PAREDES DE 0,20M DE ESP. C/2,00X2,00X2,10M, P/COLETOR DE ÁGUAS PLUVIAIS DE 1,50M DE DIAM. SENDO AS PAREDES CHAPISCADAS E REVESTIDAS INTERNAMENTE C/ARGAMASSA, ENCHIMENTO DOS BLOCOS E BASE EM CONCRETO SIMPLES, TAMPA DE CONCRETO ARMADO, DEGRAUS DE FERRO FUNDIDO, INCL. FORNECIMENTO DE TODOS OS MATERIAIS</t>
  </si>
  <si>
    <t>CAIXA DE RALO EM ALVENARIA DE BLOCOS DE CONCRETO (20X20X40CM), EM PAREDES DE 0,20M DE ESPESSURA, DE 0,30X0,90X0,90M, PARA AGUAS PLUVIAIS, SENDO AS PAREDES CHAPISCADAS E REVESTIDAS INTERNAMENTE COM ARGAMASSA, ENCHIMENTO DOS BLOCOS E BASE EM CONCRETO SIMPLES FCK=10MPA E GRELHA DE FERRO FUNDIDO DE 135KG, INCLUSIVE FORNECIMENTO DE TODOS OS MATERIAIS</t>
  </si>
  <si>
    <t>TAMPÃO COMPLETO DE FºFº, DE 0,60M DE DIÂMETRO, COM 175 A 180KG, PARA CAIXA DE AREIA OU POÇO DE VISITA, ARTICULADO, PADRÃO PREFEITURA, CLASSE 300, CARGA MÍNIMA PARA TESTE 30T, RESISTÊNCIA MÁXIMA DE ROMPIMENTO 37,5T E FLECHA RESIDUAL MÁXIMA 17MM, ASSENTADO COM ARGAMASSA DE CIMENTO E AREIA, NO TRAÇO 1:4 EM VOLUME. FORNECIMENTO E ASSENTAMENTO</t>
  </si>
  <si>
    <t>GRELHA (RALO PARA SARJETA) COMPLETA DE FºFº, DE 30X90CM, COM PESO TOTAL DE 74KG (T-95), CARGA MÍNIMA PARA TESTE 26T, RESISTÊNCIA MÁXIMA DE ROMPIMENTO 32,5T E FLECHA RESIDUAL MÁXIMA 17MM, ASSENTADA COM ARGAMASSA DE CIMENTO E AREIA, NO TRAÇO 1:4 EM VOLUME. FORNECIMENTO E ASSENTAMENTO</t>
  </si>
  <si>
    <t>ENROCAMENTO COM PEDRA-DE-MAO JOGADA, INCLUSIVE FORNECIMENTO DESTA</t>
  </si>
  <si>
    <t>DISSIPADOR DE ENERGIA EM PEDRA ARGAMASSADA, INCLUSIVE MATERIAIS DE ESCAVAÇÃO, MEDIDO POR VOLUME DE PEDRA ARGAMASSADA</t>
  </si>
  <si>
    <t>BOCA PARA BUEIRO SIMPLES TUBULAR DE CONCRETO, DIÂMETRO DE 0,40M EM CONCRETO CICLÓPICO, INCLUSIVE FORMA, ESCAVAÇÃO, REATERRO E FORNECIMENTO DOS MATERIAIS, EXCLUSIVE ESCAVAÇÃO DE MATERIAL DE REATERRO NA JAZIDA E SEU TRANSPORTE AO CANTEIRO</t>
  </si>
  <si>
    <t>BOCA PARA BUEIRO SIMPLES TUBULAR DE CONCRETO, DIÂMETRO DE 0,60M EM CONCRETO CICLÓPICO, INCLUSIVE FORMA, ESCAVAÇÃO, REATERRO E FORNECIMENTO DOS MATERIAIS, EXCLUSIVE ESCAVAÇÃO DE MATERIAL DE REATERRO NA JAZIDA E SEU TRANSPORTE AO CANTEIRO</t>
  </si>
  <si>
    <t>BOCA PARA BUEIRO SIMPLES TUBULAR DE CONCRETO, DIÂMETRO DE 0,80M EM CONCRETO CICLÓPICO, INCLUSIVE FORMA, ESCAVAÇÃO, REATERRO E FORNECIMENTO DOS MATERIAIS, EXCLUSIVE ESCAVAÇÃO DE MATERIAL DE REATERRO NA JAZIDA E SEU TRANSPORTE AO CANTEIRO</t>
  </si>
  <si>
    <t>BOCA PARA BUEIRO SIMPLES TUBULAR DE CONCRETO, DIÂMETRO DE 1,00M EM CONCRETO CICLÓPICO, INCLUSIVE FORMA, ESCAVAÇÃO, REATERRO E FORNECIMENTO DOS MATERIAIS, EXCLUSIVE ESCAVAÇÃO DE MATERIAL DE REATERRO NA JAZIDA E SEU TRANSPORTE AO CANTEIRO</t>
  </si>
  <si>
    <t>BOCA PARA BUEIRO SIMPLES TUBULAR DE CONCRETO, DIÂMETRO DE 1,50M EM CONCRETO CICLÓPICO, INCLUSIVE FORMA, ESCAVAÇÃO, REATERRO E FORNECIMENTO DOS MATERIAIS, EXCLUSIVE ESCAVAÇÃO DE MATERIAL DE REATERRO NA JAZIDA E SEU TRANSPORTE AO CANTEIRO</t>
  </si>
  <si>
    <t>SAIBRO, INCLUSIVE TRANSPORTE. FORNECIMENTO</t>
  </si>
  <si>
    <t>PREPARO MANUAL DE TERRENO, COMPREENDENDO ACERTO, RASPAGEM EVENTUALMENTE ATE 0.30M DE PROFUNDIDADE E AFASTAMENTO LATERAL DO MATERIAL EXCEDENTE, EXCLUSIVE COMPACTAÇÃO</t>
  </si>
  <si>
    <t>DEMOLIÇÃO MANUAL DE PISO CIMENTADO, EXCLUSIVE A BASE DE CONCRETO, INCLUSIVE EMPILHAMENTO LATERAL DENTRO DO CANTEIRO DE SERVIÇO</t>
  </si>
  <si>
    <t>ARRANCAMENTO DE CERCAS DE MOIRÕES E ARAME FARPADO</t>
  </si>
  <si>
    <t>SINALIZAÇÃO HORIZONTAL, MECÂNICA, COM TINTA A BASE DE RESINA ACRÍLICA, EM VIAS URBANAS, CONFORME NORMAS DO DER-RJ</t>
  </si>
  <si>
    <t>TACHA REFLETIVA INJETADA EM "ABS", BIDIRECIONAL, MEDINDO 100X100X19,5MM, PINO DE AÇO PARA MAIOR FIXAÇÃO NO PAVIMENTO E SEUS REFLETORES PODERÃO CONTER:23 OU 24 ESFERAS DE VIDRO LAPIDADO E ESPELHADO, DIVERSAS CORES. FORNECIMENTO E COLOCAÇÃO</t>
  </si>
  <si>
    <t>CORTE MECÂNICO COM MAQUINA FRESADORA, EM CONCRETO ASFÁLTICO, EM ÁREAS SEM INTERFERÊNCIA, COM ESPESSURA DE ATE 5CM, INCLUSIVE COLETA DO MATERIAL FRESADO EM CAMINHÃO BASCULANTE, EXCLUSIVE TRANSPORTE PARA FORA DO CANTEIRO DE OBRA.  (VIDE FAMÍLIA 04.005) O ITEM INCLUI MAO DE OBRA COM ADICIONAL NOTURNO</t>
  </si>
  <si>
    <t>GABIÃO MANTA COM ESPESSURA DE 0,23M, MALHA HEXAGONAL 6X8, FIO2MM, REVESTIDO DE PVC, INCLUSIVE MANTA GEOTÊXTIL, EQUIPAMENTO E PEDRAS. FORNECIMENTO E COLOCAÇÃO</t>
  </si>
  <si>
    <t>BASE DE BRITA CORRIDA, INCLUSIVE FORNECIMENTO DOS MATERIAIS, MEDIDA APOS A COMPACTAÇÃO</t>
  </si>
  <si>
    <t>PAVIMENTAÇÃO COM PARALELEPÍPEDOS SOBRE COLCHÃO DE PÓ-DE-PEDRA E REJUNTAMENTO COM ARGAMASSA DE CIMENTO E AREIA, NO TRACO1:3, INCLUSIVE FORNECIMENTO DE TODOS OS MATERIAIS</t>
  </si>
  <si>
    <t>PAVIMENTAÇÃO LAJOTAS CONCRETO, ALTAMENTE VIBRADO, INTERTRAVADO, C/ARTICULAÇÃO VERTICAL, PRÉ-FABRICADOS, COR-NATURAL, ESP.6CM, RESISTÊNCIA A COMPRESSÃO 35MPA, ASSENTES SOBRE COLCHÃO PÓ-DE-PEDRA, AREIA OU MATERIAL EQUIVALENTE, C/JUNTAS TOMADAS C/ARGAMASSA CIMENTO E AREIA, TRAÇO 1:4 E/OU C/PEDRISCO E ASFALTO, EXCL. PREPARO TERRENO, C/FORN. DE TODOS OS MAT., BEM COMO A COLOCAC.</t>
  </si>
  <si>
    <t>PAVIMENTAÇÃO LAJOTAS CONCRETO, ALTAMENTE VIBRADO, INTERTRAVADO, C/ARTICULAÇÃO VERTICAL, PRÉ-FABRICADOS, COR NATURAL, ESP.8CM, RESISTÊNCIA A COMPRESSÃO 35MPA, ASSENTES SOBRE COLCHÃO PÓ-DE-PEDRA, AREIA OU MATERIAL EQUIVALENTE, C/JUNTAS TOMADAS C/ARGAMASSA CIMENTO E AREIA, TRAÇO 1:4 E/OU C/PEDRISCO E ASFALTO, EXCL. PREPARO TERRENO, C/FORN. DE TODOS OS MAT., BEM COMO A COLOCAC.</t>
  </si>
  <si>
    <t>PAVIMENTAÇÃO LAJOTAS CONCRETO, ALTAMENTE VIBRADO, INTERTRAVADO, C/ARTICULAÇÃO VERTICAL, PRÉ-FABRICADOS, COR NATURAL, ESP.10CM, RESISTÊNCIA A COMPRESSÃO 35MPA, ASSENTES SOBRE COLCHÃO PÓ-DE-PEDRA, AREIA OU MATERIAL EQUIVALENTE, C/JUNTAS TOMADAS C/ARGAMASSA CIMENTO E AREIA, TRAÇO 1:4 E/OU C/PEDRISCO E ASFALTO, EXCL. PREPARO TERRENO, C/FORN. DE TODOS OS MAT., BEM COMO A COLOCAÇÃO.</t>
  </si>
  <si>
    <t>PAVIMENTAÇÃO LAJOTAS CONCRETO, ALTAMENTE VIBRADO, INTERTRAVADO, C/ARTICULAÇÃO VERTICAL, PRÉ-FABRICADOS, COLORIDO, ESP.6CM, RESISTÊNCIA A COMPRESSÃO 35MPA, ASSENTES SOBRE COLCHÃO PÓ-DE-PEDRA, AREIA OU MATERIAL EQUIVALENTE, C/JUNTAS TOMADAS C/ARGAMASSA CIMENTO E AREIA, TRAÇO 1:4 E/OU PEDRISCO E ASFALTO, EXCL. PREPARO DO TERRENO, C/FORN. DE TODOS OS MAT., BEM COMO A COLOCAÇÃO</t>
  </si>
  <si>
    <t>PAVIMENTAÇÃO LAJOTAS CONCRETO, ALTAMENTE VIBRADO, INTERTRAVADO, C/ARTICULAÇÃO VERTICAL, PRÉ-FABRICADOS, COLORIDO, ESP.8CM, RESISTÊNCIA A COMPRESSÃO 35MPA, ASSENTES SOBRE COLCHÃO PÓ-DE-PEDRA, AREIA OU MATERIAL EQUIVALENTE, C/JUNTAS TOMADAS C/ARGAMASSA CIMENTO E AREIA, TRAÇO 1:4 E/OU PEDRISCO E ASFALTO, EXCL. PREPARO TERRENO, C/FORN. DE TODOS OS MAT., BEM COMO A COLOCAÇÃO</t>
  </si>
  <si>
    <t>PAVIMENTAÇÃO LAJOTAS CONCRETO, ALTAMENTE VIBRADO, INTERTRAVADO, C/ARTICULAÇÃO VERTICAL, PRÉ-FABRICADOS, COLORIDO, ESP.10CM, RESISTÊNCIA A COMPRESSÃO 35MPA, ASSENTES SOBRE COLCHÃO PÓ-DE-PEDRA, AREIA OU MATERIAL EQUIVALENTE, C/JUNTAS TOMADAS C/ARGAMASSA CIMENTO E AREIA, TRAÇO 1:4 E/OU PEDRISCO E ASFALTO, EXCL. PREPARO TERRENO, C/FORN. DE TODOS OS MAT., BEM COMO A COLOCAÇÃO</t>
  </si>
  <si>
    <t>REGULARIZAÇÃO DE SUBLEITO, DE ACORDO COM AS "INSTRUÇÕES PARA EXECUÇÃO", DO DER-RJ. O CUSTO INDENIZA AS OPERAÇÕES DE EXECUÇÃO E TRANSPORTE DE AGUA E SE APLICA A ÁREA EFETIVAMENTE REGULARIZADA, EXCLUSIVE TRANSPORTE E ESCAVAÇÃO DE CORRETIVOS</t>
  </si>
  <si>
    <t>IMPRIMAÇÃO DE BASE DE PAVIMENTAÇÃO, DE ACORDO COM AS "INSTRUÇÕES PARA EXECUÇÃO", DO DER-RJ</t>
  </si>
  <si>
    <t>MEIO-FIO CURVO DE CONCRETO SIMPLES FCK=15MPA, MOLDADO NO LOCAL, TIPO DER-RJ, MEDINDO 0,15M NA BASE E COM ALTURA DE 0,45M, REJUNTAMENTO COM ARGAMASSA DE CIMENTO E AREIA, NO TRAÇO 1:3,5, COM FORNECIMENTO DE TODOS OS MATERIAIS, ESCAVAÇÃO E REATERRO</t>
  </si>
  <si>
    <t>MEIO-FIO RETO DE CONCRETO SIMPLES FCK=15MPA, PRÉ-MOLDADO, TIPO DER-RJ, MEDINDO 0,15M NA BASE E COM ALTURA DE 0,45M, REJUNTAMENTO COM ARGAMASSA DE CIMENTO E AREIA, NO TRAÇO 1:3,5, COM FORNECIMENTO DE TODOS OS MATERIAIS, ESCAVAÇÃO E REATERRO</t>
  </si>
  <si>
    <t>SARJETA E MEIO-FIO CONJUGADO RETO, DE CONCRETO SIMPLES FCK=15MPA, PRÉ-MOLDADO, TIPO DER-RJ, MEDINDO 0,65M DE BASE E COM ALTURA DE 0,30M, REJUNTAMENTO DE ARGAMASSA DE CIMENTO E AREIA, NO TRAÇO 1:3,5, COM FORNECIMENTO DE TODOS OS MATERIAIS</t>
  </si>
  <si>
    <t>SARJETA E MEIO-FIO CONJUGADO CURVO, DE CONCRETO SIMPLES FCK=15MPA, PRÉ-MOLDADO, TIPO DER-RJ, MEDINDO 0,65M DE BASE E COM ALTURA DE 0,30M, REJUNTAMENTO DE ARGAMASSA DE CIMENTO E AREIA, NO TRAÇO 1:3,5, COM FORNECIMENTO DE TODOS OS MATERIAIS</t>
  </si>
  <si>
    <t>CAMADA DE BLOQUEIO (COLCHÃO)DE PÓ-DE-PEDRA, ESPALHADO E COMPRIMIDO MECANICAMENTE, MEDIDA APOS COMPACTAÇÃO</t>
  </si>
  <si>
    <t>MEIO-FIO E SARJETA CONJUGADOS, DE CONCRETO USINADO 15MPA, MOLDADO "IN LOCO", ATRAVÉS DE MAQUINA ESPECIAL, MEDINDO EM TORNO DE 0,47M DE BASE E 0,30M DE ALTURA, ACABAMENTO COM ARGAMASSA DE CIMENTO E PÓ-DE-PEDRA, NO TRAÇO 1:3, COM FORNECIMENTO DOS MATERIAIS, EXCLUSIVE PREPARO DE BASE E TOPOGRAFIA</t>
  </si>
  <si>
    <t>CONCRETO COLORIDO, UTILIZANDO OXIDO DE FERRO VERMELHO SINTÉTICO, DOSADO PARA UMA RESISTÊNCIA CARACTERÍSTICA A COMPRESSÃO (FCK)MÍNIMO DE 15MPA, COMPREENDENDO APENAS O FORNECIMENTO DOS MATERIAIS, INCLUSIVE 5% DE PERDAS</t>
  </si>
  <si>
    <t>TERRA ARMADA PARA ARRIMO MACIÇO TIPO GREIDE, PARA RAMPAS DE ACESSO E VIADUTOS OU PONTES COM SOBRECARGA RODOVIÁRIA, SENDO ALTURA DA SOLEIRA AO GREIDE DA PISTA DE 0 ATE 6,00M. O PREÇO INCLUI A EXECUÇÃO DE TODOS OS SERVIÇOS E O FORNECIMENTO DE TODOS OS ELEMENTOS CONSTRUTIVOS ESPECIAIS E PECAS GALVANIZADAS, EXCLUSIVE A EXECUÇÃO DO ATERRO</t>
  </si>
  <si>
    <t>CONCRETO COLORIDO, COM OXIDO DE FERRO VERMELHO SINTÉTICO, IMPORTADO DE USINA, DOSADO RACIONALMENTE PARA UMA RESISTÊNCIA CARACTERÍSTICA A COMPRESSÃO DE 15MPA</t>
  </si>
  <si>
    <t>PÁTIO DE CONCRETO IMPORTADO DE USINA, NA ESPESSURA DE 8CM, NO TRAÇO 1:3:3 EM VOLUME, FORMANDO QUADROS DE 1,00X1,00M, COM SARRAFOS DE MADEIRA INCORPORADOS , EXCLUSIVE PREPARO DO TERRENO</t>
  </si>
  <si>
    <t>PÁTIO DE CONCRETO ARMADO, CAPEADO COM AGREGADO DE ALTA RESISTÊNCIA, ALISADO MECANICAMENTE, COM ESPESSURA DE 8 A 10CM, SOBRE TERRENO ACERTADO E SOBRE LASTRO DE BRITA CORRIDA COMPACTADA, EXCLUSIVE ACERTO DO TERRENO, LASTRO DE BRITA E FORNECIMENTO DO CONCRETO E DA ARMAÇÃO, INCLUSIVE JUNTA  PLÁSTICA  A CADA2,50M, TODA A MÃO-DE-OBRA E EQUIPAMENTOS NECESSÁRIOS</t>
  </si>
  <si>
    <t>PISO CONCRETO COLORIDO (OXIDO FERRO VERMELHO SINTÉTICO), JUNTA FRIA, ALISADO C/RÉGUA VIBRATÓRIA, ESP.10CM, SOBRE TERRENO ACERTADO E SOBRE LASTRO DE BRITA, EXCL. ACERTO DO TERRENO E TELA, INCL. BRITA E LONA TECIDO RESINADO, CONCRETO PREPARADO C/BETONEIRA, RESIST. COMPRESSÃO 20MPA C/TRANSPORTE CONCRETO E TODA MÃO-DE-OBRA E EQUIPAMENTOS NECESSÁRIOS</t>
  </si>
  <si>
    <t>REGULARIZAÇÃO E COMPACTAÇÃO DE SUBLEITO, DE ACORDO COM AS "INSTRUÇÕES PARA EXECUÇÃO", DO DER-RJ, INCLUSIVE EXECUÇÃO E O TRANSPORTE DE AGUA, MAS SEM TRANSPORTE E ESCAVAÇÃO DE CORRETIVOS. O CUSTO SE APLICA A ÁREA EFETIVAMENTE REGULARIZADA</t>
  </si>
  <si>
    <t>LIMPEZA DE RUA COM AR COMPRIMIDO</t>
  </si>
  <si>
    <t>PINTURA DE LIGAÇÃO COM ADIÇÃO DE POLÍMERO, DE ACORDO COM AS "INSTRUÇÕES PARA EXECUÇÃO" DO DER-RJ</t>
  </si>
  <si>
    <t>LIMPEZA MANUAL DE MEIOS-FIOS E SARJETAS</t>
  </si>
  <si>
    <t>KM</t>
  </si>
  <si>
    <t>LIMPEZA MANUAL DE CAIXA DE RALO</t>
  </si>
  <si>
    <t>AREIA, INCLUSIVE TRANSPORTE, PARA REGIÃO METROPOLITANA DO RIO DE JANEIRO. FORNECIMENTO</t>
  </si>
  <si>
    <t>PEDRA-DE-MAO, INCLUSIVE TRANSPORTE, PARA REGIÃO METROPOLITANA DO RIO DE JANEIRO. FORNECIMENTO</t>
  </si>
  <si>
    <t>MÃO-DE-OBRA DE ALMOXARIFE, INCLUSIVE ENCARGOS SOCIAIS</t>
  </si>
  <si>
    <t>MÃO-DE-OBRA DE MESTRE DE OBRA "A", INCLUSIVE ENCARGOS SOCIAIS</t>
  </si>
  <si>
    <t>MÃO-DE-OBRA DE ENGENHEIRO DE SEGURANÇA DO TRABALHO, INCLUSIVE ENCARGOS SOCIAIS</t>
  </si>
  <si>
    <t>MÃO-DE-OBRA DE TÉCNICO DE SEGURANÇA DO TRABALHO, INCLUSIVE ENCARGOS SOCIAIS</t>
  </si>
  <si>
    <t>MÃO-DE-OBRA DE VIGIA, INCLUSIVE ENCARGOS SOCIAIS COM ADICIONAL NOTURNO</t>
  </si>
  <si>
    <t>CAMIONETE TIPO PICK-UP, COM CABINE SIMPLES E CAÇAMBA, TIPO LEVE, MOTOR BICOMBUSTÍVEL  (GASOLINA E ÁLCOOL) DE 1,6 LITROS, EXCLUSIVE MOTORISTA</t>
  </si>
  <si>
    <t>FRADE DE CONCRETO 10MPA, LISO, PINTADO COM VERNIZ, PARA PROTEÇÃO DE CALCADAS, INCLUSIVE ESCAVAÇÃO E REATERRO. FORNECIMENTO E COLOCAÇÃO</t>
  </si>
  <si>
    <t>REVESTIMENTO DE PISO COM CERÂMICA TÁTIL ALERTA,25X25CM (LADRILHO HIDRÁULICO) PARA PESSOAS COM NECESSIDADES  ESPECIFICAS, ASSENTES SOBRE SUPERFÍCIE EM OSSO, CONFORME ITEM 13.330.0010</t>
  </si>
  <si>
    <t>ASSENTAMENTO DE LADRILHOS, EXCLUSIVE ESTES, EM PISOS DE SUPERFÍCIE EM OSSO, COM NATA DE CIMENTO SOBRE ARGAMASSA DE CIMENTO, SAIBRO E AREIA, NO TRAÇO 1:3:3, ESPESSURA MEDIA DE 3,5CM, REJUNTAMENTO COM CIMENTO BRANCO E CORANTE</t>
  </si>
  <si>
    <r>
      <rPr>
        <b/>
        <sz val="7"/>
        <rFont val="Arial"/>
        <family val="2"/>
      </rPr>
      <t>ITEM</t>
    </r>
  </si>
  <si>
    <r>
      <rPr>
        <sz val="7"/>
        <rFont val="Arial"/>
        <family val="2"/>
      </rPr>
      <t>ESCAVACAO MANUAL DE VALA EM MATERIAL DE 1</t>
    </r>
    <r>
      <rPr>
        <sz val="7"/>
        <rFont val="Arial"/>
        <family val="2"/>
      </rPr>
      <t>ª</t>
    </r>
    <r>
      <rPr>
        <sz val="9.1"/>
        <rFont val="Arial"/>
        <family val="2"/>
      </rPr>
      <t xml:space="preserve"> </t>
    </r>
    <r>
      <rPr>
        <sz val="7"/>
        <rFont val="Arial"/>
        <family val="2"/>
      </rPr>
      <t xml:space="preserve">CATEGORIA,COM ESCORAMENTO E ESGOTAMENTO MANUAL </t>
    </r>
  </si>
  <si>
    <t>ATERRO COM MATERIAL DE 1ª CATEGORIA,COMPACTADO MANUALMENTE EM CAMADAS DE 20CM,ATE UMA ALTURA MAXIMA DE 80CM,PARA SUPORTE DE CAMADA DE CONCRETO,INCLUSIVE DOIS TIROS DE PA,ESPALHAMENTO E REGA,EXCLUSIVE FORNECIMENTO DA TERRA</t>
  </si>
  <si>
    <r>
      <rPr>
        <sz val="7"/>
        <rFont val="Arial"/>
        <family val="2"/>
      </rPr>
      <t xml:space="preserve">REATERRO DE VALA/CAVA COM MATERIAL DE BOA QUALIDADE,UTILIZANDO VIBRO COMPACTADOR PORTATIL,EXCLUSIVE MATERIAL </t>
    </r>
  </si>
  <si>
    <t>ESCAVACAO MECANICA DE VALA NAO ESCORADA EM MATERIAL DE 1ª CATEGORIA COM PEDRAS,INSTALACOES PREDIAIS OU OUTROS REDUTORES DE PRODUTIVIDADE OU CAVAS DE FUNDACAO,ATE 1,50M DE PROFUNDIDADE,UTILIZANDO RETRO-ESCAVADEIRA,EXCLUSIVE ESGOTAMENTO</t>
  </si>
  <si>
    <t>ESCAVACAO MECANICA DE VALA ESCORADA,EM MATERIAL DE 1ª CATEGORIA COM PEDRAS,INSTALACOES PREDIAIS OU OUTROS REDUTORES DE PRODUTIVIDADE,OU CAVAS DE FUNDACAO,ATE 1,50M DE PROFUNDIDADE,UTILIZANDO ESCAVADEIRA HIDRAULICA DE 0,78M3,EXCLUSIVE ESGOTAMENTO E ESCORAMENTO</t>
  </si>
  <si>
    <t>ESCAVACAO MECANICA DE VALA ESCORADA,EM MATERIAL DE 1ª CATEGORIA COM PEDRAS,INSTALACOES PREDIAIS OU OUTROS REDUTORES DE PRODUTIVIDADE,OU CAVAS DE FUNDACAO,ENTRE 1,50 E 3,00M DE PROFUNDIDADE,UTILIZANDO ESCAVADEIRA HIDRAULICA DE 0,78M3,EXCLUSIVE ESGOTAMENTO E ESCORAMENTO</t>
  </si>
  <si>
    <t>X . Taxa representativa das DESPESAS INDIRETAS, exceto tributos e despesas financeiras</t>
  </si>
  <si>
    <t>TIPO</t>
  </si>
  <si>
    <r>
      <t xml:space="preserve">ALÍQUOTA </t>
    </r>
    <r>
      <rPr>
        <b/>
        <sz val="8"/>
        <rFont val="Arial"/>
        <family val="2"/>
      </rPr>
      <t>(%)</t>
    </r>
  </si>
  <si>
    <t>X.2 - Seguro e Garantia</t>
  </si>
  <si>
    <t>X.3 - Risco</t>
  </si>
  <si>
    <t>X.3 - Mobilização e Desmobilização</t>
  </si>
  <si>
    <t>Y . Taxa representativa das DESPESAS FINANCEIRAS</t>
  </si>
  <si>
    <t>Z . Taxa representativa do LUCRO</t>
  </si>
  <si>
    <t>I . Taxa representativa da incidência dos TRIBUTOS ( sobre o FATURAMENTO da empresa )</t>
  </si>
  <si>
    <t>I.1 - ISSQN ( Imposto sobre Serviços de Qualquer Natureza ) - Municipal</t>
  </si>
  <si>
    <t>I.2 - COFINS ( Contribuição para o Financiamento da Seguridade Social) - Federal</t>
  </si>
  <si>
    <t>I.3 - P I S ( Programa de Integração Social ) - Federal</t>
  </si>
  <si>
    <t>I.4 -  Contribuição Previdenciária p/ INSS - Federal - Lei 12.844/2013</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</si>
  <si>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</si>
  <si>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</si>
  <si>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</si>
  <si>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</si>
  <si>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</si>
  <si>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</si>
  <si>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</si>
  <si>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</si>
  <si>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</si>
  <si>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</si>
  <si>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B.D.I  com Desoneração</t>
    </r>
    <r>
      <rPr>
        <b/>
        <sz val="8"/>
        <rFont val="Arial"/>
        <family val="2"/>
      </rPr>
      <t xml:space="preserve">  </t>
    </r>
    <r>
      <rPr>
        <b/>
        <sz val="8"/>
        <rFont val="Wingdings"/>
        <family val="2"/>
      </rPr>
      <t>è</t>
    </r>
  </si>
  <si>
    <t>COMPOSIÇÃO   DO   B.D.I  -  COM Desoneração - Lei 12.844/13</t>
  </si>
  <si>
    <t>RESTAURAÇÃO E CONSERVAÇÃO / REPARO DE REDES DOMILICIARES</t>
  </si>
  <si>
    <t>MEMÓRIA DE CÁLCULO</t>
  </si>
  <si>
    <t>2 caminhonetes x 12 meses</t>
  </si>
  <si>
    <t>DISPOSIÇÃO FINAL DE MATERIAIS E RESíDUOS DE OBRAS EM LOCAIS DE OPERAÇÃO E FINAL APROPRIADOS, AUTORIZADOS E/OU LICENCIADOS PELOS óRGãOS DE LICENCIAMENTO E DE CONTROLE AMBIENTAL,MEDIDA MEDIANTE COMPROVANTES COMERCIAIS DE PAGAMENTO- FORA DO MRJ</t>
  </si>
  <si>
    <r>
      <rPr>
        <sz val="9"/>
        <rFont val="Arial"/>
        <family val="2"/>
      </rPr>
      <t>REVESTIMENTO DE CONCRETO BETUMINOSO USINADO A QUENTE,IMPORTADO DE USINA,EXECUTADO EM UMA CAMADA,DE ACORDO COM AS INSTRUCOES/ESPECIFICACOES DO CONTRATANTE,COMPREENDENDO PREPARO,ESPALHAMENTO E COMPACATACAO MECANICOS E OS MATERIAIS,EXCLUSIVE TRANSPORTE DA USINA PARA PISTA</t>
    </r>
  </si>
  <si>
    <t>01.016.0010-A</t>
  </si>
  <si>
    <r>
      <rPr>
        <sz val="7"/>
        <rFont val="Arial"/>
        <family val="2"/>
      </rPr>
      <t>EMOP</t>
    </r>
    <r>
      <rPr>
        <sz val="6"/>
        <color rgb="FF000000"/>
        <rFont val="Arial"/>
        <family val="2"/>
      </rPr>
      <t xml:space="preserve">
10/2021</t>
    </r>
  </si>
  <si>
    <t>COBERTURA DE CANAL PRE-FABRICADO, EM CONCRETO PROTENDIDO E/OU ARMADO, PARA VAOS ATE 5,00M. FORNECIMENTO E ASSENTAMENTO</t>
  </si>
  <si>
    <t>m²</t>
  </si>
  <si>
    <t>Qtd. Solicitada</t>
  </si>
  <si>
    <t>Qtd. Mínima 50%</t>
  </si>
  <si>
    <t>Item</t>
  </si>
  <si>
    <t>Catálogo</t>
  </si>
  <si>
    <t xml:space="preserve">Descrição </t>
  </si>
  <si>
    <t>Código</t>
  </si>
  <si>
    <t>Und</t>
  </si>
  <si>
    <t>Emop</t>
  </si>
  <si>
    <t xml:space="preserve">Memória de Cálculo - Quantitativo Mínimo - Atestados de Capacidade Técnica </t>
  </si>
  <si>
    <t>CANAL PRE-FABRICADO,EM CONCRETO PROTENDIDO E/OU ARMADO,COM SECAO EM "U",MEDIDO PELA AREA DO PERIMETRO INTERNO DA SECAO VEZES O COMPRIMENTO DO CANAL. FORNECIMENTO E ASSENTAMENTO</t>
  </si>
  <si>
    <t>06.004.0253-B</t>
  </si>
  <si>
    <t>06.004.0254-B</t>
  </si>
  <si>
    <t>REVESTIMENTO DE CONCRETO BETUMINOSO USINADO A QUENTE,IMPORTADO DE USINA,EXECUTADO EM UMA CAMADA,DE ACORDO COM AS INSTRUCOES/ESPECIFICACOES DO CONTRATANTE,COMPREENDENDO PREPARO,ESPALHAMENTO E COMPACATACAO MECANICOS E OS MATERIAIS,EXCLUSIVE TRANSPORTE DA USINA PARA PISTA</t>
  </si>
  <si>
    <t>08.015.0067-A</t>
  </si>
  <si>
    <t>PREÇO
UNITÁRIO R$ C/ BDI</t>
  </si>
  <si>
    <t>VALOR TOTAL:</t>
  </si>
  <si>
    <r>
      <rPr>
        <b/>
        <sz val="6"/>
        <rFont val="Arial"/>
        <family val="2"/>
      </rPr>
      <t>PREÇO
TOTAL R$</t>
    </r>
    <r>
      <rPr>
        <b/>
        <sz val="6"/>
        <color rgb="FF000000"/>
        <rFont val="Arial"/>
        <family val="2"/>
      </rPr>
      <t xml:space="preserve"> C/ BDI</t>
    </r>
  </si>
  <si>
    <t>Anexo I.E - Cálculo de Formação do BDI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</si>
</sst>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R$&quot;\ * #,##0.00_-;\-&quot;R$&quot;\ * #,##0.00_-;_-&quot;R$&quot;\ * &quot;-&quot;??_-;_-@_-"/>
    <numFmt numFmtId="43" formatCode="_-* #,##0.00_-;\-* #,##0.00_-;_-* &quot;-&quot;??_-;_-@_-"/>
    <numFmt numFmtId="164" formatCode="#,##0.0000"/>
    <numFmt numFmtId="165" formatCode="#,##0.00000000"/>
    <numFmt numFmtId="166" formatCode="###,###,##0.00"/>
    <numFmt numFmtId="167" formatCode="#,###.00\ &quot;m²&quot;"/>
    <numFmt numFmtId="168" formatCode="#,##0_ ;\-#,##0\ "/>
    <numFmt numFmtId="169" formatCode="_-&quot;R$&quot;* #,##0.00_-;\-&quot;R$&quot;* #,##0.00_-;_-&quot;R$&quot;* &quot;-&quot;??_-;_-@_-"/>
    <numFmt numFmtId="170" formatCode="0.000000"/>
    <numFmt numFmtId="171" formatCode="&quot;Mês&quot;\ 0"/>
    <numFmt numFmtId="172" formatCode="&quot;R$&quot;\ #,##0.00"/>
    <numFmt numFmtId="173" formatCode="0.0000%"/>
    <numFmt numFmtId="174" formatCode="0.000%"/>
    <numFmt numFmtId="175" formatCode="_-&quot;R$&quot;\ * #,##0.0000_-;\-&quot;R$&quot;\ * #,##0.0000_-;_-&quot;R$&quot;\ * &quot;-&quot;????_-;_-@_-"/>
    <numFmt numFmtId="176" formatCode="#,##0.00&quot; m &quot;"/>
    <numFmt numFmtId="177" formatCode="[$-409]h:mm\ AM/PM;@"/>
    <numFmt numFmtId="178" formatCode="_([$€]* #,##0.00_);_([$€]* \(#,##0.00\);_([$€]* &quot;-&quot;??_);_(@_)"/>
    <numFmt numFmtId="179" formatCode="_(&quot;R$ &quot;* #,##0.00_);_(&quot;R$ &quot;* \(#,##0.00\);_(&quot;R$ &quot;* &quot;-&quot;??_);_(@_)"/>
    <numFmt numFmtId="180" formatCode="_(* #,##0_);_(* \(#,##0\);_(* &quot;-&quot;??_);_(@_)"/>
    <numFmt numFmtId="181" formatCode="_(* #,##0.00_);_(* \(#,##0.00\);_(* \-??_);_(@_)"/>
    <numFmt numFmtId="182" formatCode="#,##0.0"/>
  </numFmts>
  <fonts count="52">
    <font>
      <sz val="11"/>
      <color theme="1"/>
      <name val="Calibri"/>
      <family val="2"/>
      <scheme val="minor"/>
    </font>
    <font>
      <sz val="10"/>
      <name val="Arial"/>
      <family val="2"/>
    </font>
    <font>
      <b/>
      <sz val="7"/>
      <color rgb="FF000000"/>
      <name val="Arial"/>
      <family val="2"/>
    </font>
    <font>
      <b/>
      <sz val="6"/>
      <color rgb="FF000000"/>
      <name val="Arial"/>
      <family val="2"/>
    </font>
    <font>
      <sz val="6"/>
      <color rgb="FF000000"/>
      <name val="Arial"/>
      <family val="2"/>
    </font>
    <font>
      <b/>
      <sz val="5"/>
      <color rgb="FF000000"/>
      <name val="Arial"/>
      <family val="2"/>
    </font>
    <font>
      <sz val="9"/>
      <color rgb="FF000000"/>
      <name val="SansSerif"/>
      <family val="2"/>
    </font>
    <font>
      <b/>
      <sz val="5"/>
      <color rgb="FF000000"/>
      <name val="SansSerif"/>
      <family val="2"/>
    </font>
    <font>
      <sz val="6"/>
      <color rgb="FF000000"/>
      <name val="SansSerif"/>
      <family val="2"/>
    </font>
    <font>
      <sz val="7"/>
      <color rgb="FF000000"/>
      <name val="Arial"/>
      <family val="2"/>
    </font>
    <font>
      <b/>
      <sz val="9"/>
      <color rgb="FF000000"/>
      <name val="Arial"/>
      <family val="2"/>
    </font>
    <font>
      <sz val="11"/>
      <color rgb="FFFF0000"/>
      <name val="Calibri"/>
      <family val="2"/>
      <scheme val="minor"/>
    </font>
    <font>
      <b/>
      <sz val="8"/>
      <name val="Arial"/>
      <family val="2"/>
    </font>
    <font>
      <b/>
      <sz val="7"/>
      <name val="Arial"/>
      <family val="2"/>
    </font>
    <font>
      <sz val="7"/>
      <name val="Arial"/>
      <family val="2"/>
    </font>
    <font>
      <b/>
      <sz val="6"/>
      <name val="Arial"/>
      <family val="2"/>
    </font>
    <font>
      <b/>
      <sz val="6"/>
      <name val="Calibri"/>
      <family val="2"/>
    </font>
    <font>
      <sz val="7"/>
      <name val="Calibri"/>
      <family val="2"/>
    </font>
    <font>
      <sz val="8"/>
      <name val="Arial"/>
      <family val="2"/>
    </font>
    <font>
      <b/>
      <sz val="10"/>
      <name val="Arial"/>
      <family val="2"/>
    </font>
    <font>
      <sz val="10"/>
      <name val="Times New Roman"/>
      <family val="1"/>
    </font>
    <font>
      <sz val="10"/>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sz val="9"/>
      <color rgb="FF000000"/>
      <name val="Arial"/>
      <family val="2"/>
    </font>
    <font>
      <sz val="9"/>
      <name val="Arial"/>
      <family val="2"/>
    </font>
    <font>
      <b/>
      <sz val="9"/>
      <name val="Arial"/>
      <family val="2"/>
    </font>
    <font>
      <b/>
      <i/>
      <sz val="11"/>
      <name val="Arial"/>
      <family val="2"/>
    </font>
    <font>
      <b/>
      <i/>
      <sz val="7"/>
      <name val="Arial"/>
      <family val="2"/>
    </font>
    <font>
      <sz val="8"/>
      <color theme="1"/>
      <name val="Arial"/>
      <family val="2"/>
    </font>
    <font>
      <b/>
      <sz val="11"/>
      <color theme="1"/>
      <name val="Calibri"/>
      <family val="2"/>
      <scheme val="minor"/>
    </font>
    <font>
      <sz val="11"/>
      <color theme="0"/>
      <name val="Calibri"/>
      <family val="2"/>
      <scheme val="minor"/>
    </font>
    <font>
      <sz val="9.1"/>
      <name val="Arial"/>
      <family val="2"/>
    </font>
    <font>
      <sz val="6"/>
      <name val="Arial"/>
      <family val="2"/>
    </font>
    <font>
      <b/>
      <sz val="12"/>
      <name val="Arial"/>
      <family val="2"/>
    </font>
    <font>
      <b/>
      <sz val="10"/>
      <color indexed="10"/>
      <name val="Arial"/>
      <family val="2"/>
    </font>
    <font>
      <b/>
      <sz val="12"/>
      <color indexed="50"/>
      <name val="Arial"/>
      <family val="2"/>
    </font>
    <font>
      <b/>
      <sz val="10"/>
      <color indexed="12"/>
      <name val="Arial"/>
      <family val="2"/>
    </font>
    <font>
      <sz val="10"/>
      <color indexed="12"/>
      <name val="Arial"/>
      <family val="2"/>
    </font>
    <font>
      <b/>
      <sz val="10"/>
      <color indexed="17"/>
      <name val="Arial"/>
      <family val="2"/>
    </font>
    <font>
      <b/>
      <sz val="8"/>
      <color indexed="17"/>
      <name val="Arial"/>
      <family val="2"/>
    </font>
    <font>
      <sz val="10"/>
      <name val="Wingdings"/>
      <family val="2"/>
    </font>
    <font>
      <b/>
      <sz val="8"/>
      <name val="Wingdings"/>
      <family val="2"/>
    </font>
    <font>
      <sz val="14"/>
      <name val="Verdana"/>
      <family val="2"/>
    </font>
    <font>
      <u val="single"/>
      <sz val="10"/>
      <color indexed="12"/>
      <name val="Arial"/>
      <family val="2"/>
    </font>
    <font>
      <sz val="11"/>
      <color indexed="8"/>
      <name val="Calibri"/>
      <family val="2"/>
    </font>
    <font>
      <sz val="10"/>
      <color indexed="8"/>
      <name val="MS Sans Serif"/>
      <family val="2"/>
    </font>
    <font>
      <b/>
      <sz val="18"/>
      <color theme="3"/>
      <name val="Cambria"/>
      <family val="2"/>
    </font>
    <font>
      <sz val="6"/>
      <color theme="1"/>
      <name val="Arial"/>
      <family val="2"/>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rgb="FFFFFFCC"/>
        <bgColor indexed="64"/>
      </patternFill>
    </fill>
    <fill>
      <patternFill patternType="solid">
        <fgColor rgb="FFCCCCCC"/>
        <bgColor indexed="64"/>
      </patternFill>
    </fill>
    <fill>
      <patternFill patternType="solid">
        <fgColor rgb="FFC0C0C0"/>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indexed="13"/>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indexed="47"/>
        <bgColor indexed="64"/>
      </patternFill>
    </fill>
    <fill>
      <patternFill patternType="solid">
        <fgColor indexed="9"/>
        <bgColor indexed="64"/>
      </patternFill>
    </fill>
  </fills>
  <borders count="54">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medium"/>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medium"/>
      <right/>
      <top/>
      <bottom style="medium"/>
    </border>
    <border>
      <left style="thin"/>
      <right/>
      <top/>
      <bottom style="thin"/>
    </border>
    <border>
      <left/>
      <right/>
      <top/>
      <bottom style="thin"/>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top style="hair"/>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style="medium"/>
      <right style="thin"/>
      <top style="medium"/>
      <bottom style="thin"/>
    </border>
    <border>
      <left style="thin"/>
      <right style="thin"/>
      <top style="medium"/>
      <bottom style="thin"/>
    </border>
    <border>
      <left style="thin"/>
      <right style="medium"/>
      <top style="medium"/>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0" fillId="0" borderId="0">
      <alignment/>
      <protection/>
    </xf>
    <xf numFmtId="9" fontId="2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172" fontId="1" fillId="0" borderId="0" applyFont="0" applyFill="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177" fontId="45" fillId="0" borderId="1">
      <alignment horizontal="center" vertical="center"/>
      <protection/>
    </xf>
    <xf numFmtId="178" fontId="1" fillId="0" borderId="0" applyFont="0" applyFill="0" applyBorder="0" applyAlignment="0" applyProtection="0"/>
    <xf numFmtId="0" fontId="46" fillId="0" borderId="0" applyNumberFormat="0" applyFill="0" applyBorder="0">
      <alignment/>
      <protection locked="0"/>
    </xf>
    <xf numFmtId="44" fontId="47"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7"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9" borderId="2" applyNumberFormat="0" applyFont="0" applyAlignment="0" applyProtection="0"/>
    <xf numFmtId="0" fontId="47" fillId="10"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0" fontId="4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ill="0" applyBorder="0" applyAlignment="0" applyProtection="0"/>
  </cellStyleXfs>
  <cellXfs count="508">
    <xf numFmtId="0" fontId="0" fillId="0" borderId="0" xfId="0"/>
    <xf numFmtId="0" fontId="0" fillId="0" borderId="0" xfId="0" applyNumberFormat="1" applyFont="1" applyFill="1" applyBorder="1" applyAlignment="1" applyProtection="1">
      <alignment wrapText="1"/>
      <protection locked="0"/>
    </xf>
    <xf numFmtId="0" fontId="3" fillId="11"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left" vertical="center" wrapText="1"/>
      <protection/>
    </xf>
    <xf numFmtId="164" fontId="3" fillId="0" borderId="4" xfId="0" applyNumberFormat="1" applyFont="1" applyFill="1" applyBorder="1" applyAlignment="1" applyProtection="1">
      <alignment horizontal="right" vertical="center" wrapText="1"/>
      <protection/>
    </xf>
    <xf numFmtId="0" fontId="4"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justify" vertical="center" wrapText="1"/>
      <protection/>
    </xf>
    <xf numFmtId="164" fontId="4" fillId="0" borderId="4"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right" vertical="center" wrapText="1"/>
      <protection/>
    </xf>
    <xf numFmtId="4" fontId="3" fillId="0" borderId="4" xfId="0" applyNumberFormat="1" applyFont="1" applyFill="1" applyBorder="1" applyAlignment="1" applyProtection="1">
      <alignment horizontal="right" vertical="center" wrapText="1"/>
      <protection/>
    </xf>
    <xf numFmtId="0" fontId="5" fillId="11" borderId="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164" fontId="3" fillId="0" borderId="0" xfId="0" applyNumberFormat="1" applyFont="1" applyFill="1" applyBorder="1" applyAlignment="1" applyProtection="1">
      <alignment horizontal="right" vertical="center" wrapText="1"/>
      <protection/>
    </xf>
    <xf numFmtId="4" fontId="3"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top" wrapText="1"/>
      <protection/>
    </xf>
    <xf numFmtId="0" fontId="8" fillId="0" borderId="4" xfId="0" applyNumberFormat="1" applyFont="1" applyFill="1" applyBorder="1" applyAlignment="1" applyProtection="1">
      <alignment horizontal="center" vertical="top" wrapText="1"/>
      <protection/>
    </xf>
    <xf numFmtId="0" fontId="8" fillId="0" borderId="4" xfId="0" applyNumberFormat="1" applyFont="1" applyFill="1" applyBorder="1" applyAlignment="1" applyProtection="1">
      <alignment horizontal="justify" vertical="top" wrapText="1"/>
      <protection/>
    </xf>
    <xf numFmtId="165" fontId="8" fillId="0" borderId="4" xfId="0" applyNumberFormat="1" applyFont="1" applyFill="1" applyBorder="1" applyAlignment="1" applyProtection="1">
      <alignment horizontal="right" vertical="top" wrapText="1"/>
      <protection/>
    </xf>
    <xf numFmtId="4" fontId="8" fillId="0" borderId="4" xfId="0" applyNumberFormat="1" applyFont="1" applyFill="1" applyBorder="1" applyAlignment="1" applyProtection="1">
      <alignment horizontal="right" vertical="top" wrapText="1"/>
      <protection/>
    </xf>
    <xf numFmtId="4" fontId="7" fillId="0" borderId="4" xfId="0" applyNumberFormat="1" applyFont="1" applyFill="1" applyBorder="1" applyAlignment="1" applyProtection="1">
      <alignment horizontal="right" vertical="top" wrapText="1"/>
      <protection/>
    </xf>
    <xf numFmtId="0" fontId="3" fillId="0" borderId="4" xfId="0" applyNumberFormat="1" applyFont="1" applyFill="1" applyBorder="1" applyAlignment="1" applyProtection="1">
      <alignment horizontal="right" vertical="center" wrapText="1"/>
      <protection/>
    </xf>
    <xf numFmtId="0" fontId="3" fillId="12" borderId="4" xfId="0" applyNumberFormat="1" applyFont="1" applyFill="1" applyBorder="1" applyAlignment="1" applyProtection="1">
      <alignment horizontal="center" vertical="center" wrapText="1"/>
      <protection/>
    </xf>
    <xf numFmtId="0" fontId="3" fillId="12" borderId="4" xfId="0" applyNumberFormat="1" applyFont="1" applyFill="1" applyBorder="1" applyAlignment="1" applyProtection="1">
      <alignment horizontal="left" vertical="center" wrapText="1"/>
      <protection/>
    </xf>
    <xf numFmtId="0" fontId="4" fillId="13" borderId="0" xfId="0" applyNumberFormat="1" applyFont="1" applyFill="1" applyBorder="1" applyAlignment="1" applyProtection="1">
      <alignment horizontal="center" vertical="top" wrapText="1"/>
      <protection/>
    </xf>
    <xf numFmtId="0" fontId="4" fillId="13" borderId="0" xfId="0" applyNumberFormat="1" applyFont="1" applyFill="1" applyBorder="1" applyAlignment="1" applyProtection="1">
      <alignment horizontal="left" vertical="top" wrapText="1"/>
      <protection/>
    </xf>
    <xf numFmtId="164" fontId="4" fillId="13" borderId="0" xfId="0" applyNumberFormat="1" applyFont="1" applyFill="1" applyBorder="1" applyAlignment="1" applyProtection="1">
      <alignment horizontal="right" vertical="top" wrapText="1"/>
      <protection/>
    </xf>
    <xf numFmtId="4" fontId="4" fillId="13" borderId="0"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4" xfId="0" applyNumberFormat="1" applyFont="1" applyFill="1" applyBorder="1" applyAlignment="1" applyProtection="1">
      <alignment horizontal="left" vertical="top" wrapText="1"/>
      <protection/>
    </xf>
    <xf numFmtId="166" fontId="9" fillId="0" borderId="4" xfId="0" applyNumberFormat="1" applyFont="1" applyFill="1" applyBorder="1" applyAlignment="1" applyProtection="1">
      <alignment horizontal="right" vertical="top" wrapText="1"/>
      <protection/>
    </xf>
    <xf numFmtId="4" fontId="9" fillId="0" borderId="4" xfId="0" applyNumberFormat="1" applyFont="1" applyFill="1" applyBorder="1" applyAlignment="1" applyProtection="1">
      <alignment horizontal="right" vertical="top" wrapText="1"/>
      <protection/>
    </xf>
    <xf numFmtId="0" fontId="2" fillId="0" borderId="4" xfId="0" applyNumberFormat="1" applyFont="1" applyFill="1" applyBorder="1" applyAlignment="1" applyProtection="1">
      <alignment horizontal="right" vertical="center" wrapText="1"/>
      <protection/>
    </xf>
    <xf numFmtId="4" fontId="2" fillId="0" borderId="4" xfId="0" applyNumberFormat="1" applyFont="1" applyFill="1" applyBorder="1" applyAlignment="1" applyProtection="1">
      <alignment horizontal="right" vertical="top" wrapText="1"/>
      <protection/>
    </xf>
    <xf numFmtId="0" fontId="1" fillId="0" borderId="0" xfId="21" applyFont="1" applyFill="1">
      <alignment/>
      <protection/>
    </xf>
    <xf numFmtId="10" fontId="1" fillId="0" borderId="0" xfId="22" applyNumberFormat="1" applyFont="1" applyFill="1"/>
    <xf numFmtId="0" fontId="1" fillId="0" borderId="0" xfId="21" applyFont="1" applyFill="1" applyAlignment="1">
      <alignment horizontal="center"/>
      <protection/>
    </xf>
    <xf numFmtId="0" fontId="21" fillId="0" borderId="0" xfId="21" applyFont="1" applyFill="1">
      <alignment/>
      <protection/>
    </xf>
    <xf numFmtId="0" fontId="23" fillId="0" borderId="5" xfId="23" applyFont="1" applyFill="1" applyBorder="1" applyAlignment="1">
      <alignment horizontal="justify" vertical="justify"/>
      <protection/>
    </xf>
    <xf numFmtId="0" fontId="23" fillId="0" borderId="5" xfId="23" applyFont="1" applyFill="1" applyBorder="1" applyAlignment="1">
      <alignment horizontal="center" vertical="center"/>
      <protection/>
    </xf>
    <xf numFmtId="4" fontId="24" fillId="14" borderId="6" xfId="23" applyNumberFormat="1" applyFont="1" applyFill="1" applyBorder="1" applyAlignment="1">
      <alignment horizontal="center"/>
      <protection/>
    </xf>
    <xf numFmtId="9" fontId="23" fillId="0" borderId="0" xfId="23" applyNumberFormat="1" applyFont="1" applyFill="1" applyAlignment="1">
      <alignment horizontal="center" vertical="center"/>
      <protection/>
    </xf>
    <xf numFmtId="0" fontId="23" fillId="0" borderId="0" xfId="23" applyFont="1" applyAlignment="1">
      <alignment horizontal="center" vertical="center"/>
      <protection/>
    </xf>
    <xf numFmtId="0" fontId="23" fillId="0" borderId="0" xfId="23" applyFont="1" applyFill="1" applyBorder="1" applyAlignment="1">
      <alignment horizontal="justify" vertical="justify"/>
      <protection/>
    </xf>
    <xf numFmtId="0" fontId="23" fillId="0" borderId="0" xfId="23" applyFont="1" applyFill="1" applyBorder="1" applyAlignment="1">
      <alignment horizontal="center" vertical="center"/>
      <protection/>
    </xf>
    <xf numFmtId="4" fontId="23" fillId="0" borderId="7" xfId="23" applyNumberFormat="1" applyFont="1" applyFill="1" applyBorder="1" applyAlignment="1">
      <alignment horizontal="center"/>
      <protection/>
    </xf>
    <xf numFmtId="0" fontId="23" fillId="0" borderId="0" xfId="23" applyFont="1" applyFill="1" applyAlignment="1">
      <alignment horizontal="center" vertical="center"/>
      <protection/>
    </xf>
    <xf numFmtId="9" fontId="23" fillId="0" borderId="0" xfId="23" applyNumberFormat="1" applyFont="1" applyFill="1" applyBorder="1" applyAlignment="1">
      <alignment horizontal="center" vertical="center"/>
      <protection/>
    </xf>
    <xf numFmtId="0" fontId="23" fillId="0" borderId="8" xfId="23" applyFont="1" applyFill="1" applyBorder="1" applyAlignment="1">
      <alignment horizontal="justify" vertical="justify"/>
      <protection/>
    </xf>
    <xf numFmtId="9" fontId="23" fillId="0" borderId="8" xfId="23" applyNumberFormat="1" applyFont="1" applyFill="1" applyBorder="1" applyAlignment="1">
      <alignment horizontal="center" vertical="center"/>
      <protection/>
    </xf>
    <xf numFmtId="4" fontId="23" fillId="0" borderId="9" xfId="23" applyNumberFormat="1" applyFont="1" applyFill="1" applyBorder="1" applyAlignment="1">
      <alignment horizontal="center" vertical="center"/>
      <protection/>
    </xf>
    <xf numFmtId="4" fontId="23" fillId="0" borderId="10" xfId="23" applyNumberFormat="1" applyFont="1" applyBorder="1" applyAlignment="1">
      <alignment horizontal="center"/>
      <protection/>
    </xf>
    <xf numFmtId="0" fontId="22" fillId="0" borderId="0" xfId="23" applyFont="1" applyAlignment="1">
      <alignment vertical="center"/>
      <protection/>
    </xf>
    <xf numFmtId="0" fontId="23" fillId="0" borderId="0" xfId="23" applyFont="1" applyAlignment="1">
      <alignment horizontal="center"/>
      <protection/>
    </xf>
    <xf numFmtId="0" fontId="23" fillId="0" borderId="0" xfId="23" applyFont="1" applyAlignment="1">
      <alignment horizontal="justify" vertical="justify"/>
      <protection/>
    </xf>
    <xf numFmtId="9" fontId="23" fillId="0" borderId="0" xfId="23" applyNumberFormat="1" applyFont="1" applyAlignment="1">
      <alignment horizontal="center" vertical="center"/>
      <protection/>
    </xf>
    <xf numFmtId="4" fontId="23" fillId="0" borderId="0" xfId="23" applyNumberFormat="1" applyFont="1" applyAlignment="1">
      <alignment horizontal="center"/>
      <protection/>
    </xf>
    <xf numFmtId="0" fontId="23" fillId="0" borderId="11" xfId="23" applyFont="1" applyBorder="1" applyAlignment="1">
      <alignment horizontal="justify" vertical="justify"/>
      <protection/>
    </xf>
    <xf numFmtId="9" fontId="23" fillId="0" borderId="11" xfId="23" applyNumberFormat="1" applyFont="1" applyBorder="1" applyAlignment="1">
      <alignment horizontal="center"/>
      <protection/>
    </xf>
    <xf numFmtId="4" fontId="23" fillId="0" borderId="12" xfId="23" applyNumberFormat="1" applyFont="1" applyBorder="1" applyAlignment="1">
      <alignment horizontal="center"/>
      <protection/>
    </xf>
    <xf numFmtId="0" fontId="23" fillId="0" borderId="0" xfId="23" applyFont="1" applyBorder="1" applyAlignment="1">
      <alignment horizontal="justify" vertical="justify"/>
      <protection/>
    </xf>
    <xf numFmtId="9" fontId="24" fillId="0" borderId="0" xfId="23" applyNumberFormat="1" applyFont="1" applyBorder="1" applyAlignment="1">
      <alignment horizontal="center"/>
      <protection/>
    </xf>
    <xf numFmtId="4" fontId="23" fillId="0" borderId="7" xfId="23" applyNumberFormat="1" applyFont="1" applyBorder="1" applyAlignment="1">
      <alignment horizontal="center"/>
      <protection/>
    </xf>
    <xf numFmtId="4" fontId="23" fillId="0" borderId="0" xfId="23" applyNumberFormat="1" applyFont="1" applyAlignment="1">
      <alignment horizontal="center" vertical="center"/>
      <protection/>
    </xf>
    <xf numFmtId="0" fontId="24" fillId="14" borderId="5" xfId="23" applyFont="1" applyFill="1" applyBorder="1" applyAlignment="1">
      <alignment horizontal="justify" vertical="justify"/>
      <protection/>
    </xf>
    <xf numFmtId="9" fontId="24" fillId="14" borderId="5" xfId="23" applyNumberFormat="1" applyFont="1" applyFill="1" applyBorder="1" applyAlignment="1">
      <alignment horizontal="center"/>
      <protection/>
    </xf>
    <xf numFmtId="4" fontId="24" fillId="14" borderId="1" xfId="23" applyNumberFormat="1" applyFont="1" applyFill="1" applyBorder="1" applyAlignment="1">
      <alignment horizontal="center"/>
      <protection/>
    </xf>
    <xf numFmtId="0" fontId="24" fillId="14" borderId="0" xfId="23" applyFont="1" applyFill="1" applyBorder="1" applyAlignment="1">
      <alignment horizontal="justify" vertical="justify"/>
      <protection/>
    </xf>
    <xf numFmtId="9" fontId="24" fillId="14" borderId="0" xfId="23" applyNumberFormat="1" applyFont="1" applyFill="1" applyBorder="1" applyAlignment="1">
      <alignment horizontal="center"/>
      <protection/>
    </xf>
    <xf numFmtId="9" fontId="23" fillId="0" borderId="5" xfId="23" applyNumberFormat="1" applyFont="1" applyFill="1" applyBorder="1" applyAlignment="1">
      <alignment horizontal="center"/>
      <protection/>
    </xf>
    <xf numFmtId="9" fontId="23" fillId="0" borderId="0" xfId="23" applyNumberFormat="1" applyFont="1" applyFill="1" applyBorder="1" applyAlignment="1">
      <alignment horizontal="center"/>
      <protection/>
    </xf>
    <xf numFmtId="167" fontId="23" fillId="0" borderId="0" xfId="23" applyNumberFormat="1" applyFont="1" applyFill="1" applyAlignment="1">
      <alignment horizontal="center" vertical="center"/>
      <protection/>
    </xf>
    <xf numFmtId="9" fontId="23" fillId="0" borderId="8" xfId="23" applyNumberFormat="1" applyFont="1" applyFill="1" applyBorder="1" applyAlignment="1">
      <alignment horizontal="center"/>
      <protection/>
    </xf>
    <xf numFmtId="4" fontId="23" fillId="0" borderId="9" xfId="23" applyNumberFormat="1" applyFont="1" applyFill="1" applyBorder="1" applyAlignment="1">
      <alignment horizontal="center"/>
      <protection/>
    </xf>
    <xf numFmtId="0" fontId="23" fillId="0" borderId="0" xfId="23" applyFont="1" applyAlignment="1">
      <alignment horizontal="justify" vertical="justify" wrapText="1"/>
      <protection/>
    </xf>
    <xf numFmtId="0" fontId="23" fillId="0" borderId="5" xfId="23" applyFont="1" applyBorder="1" applyAlignment="1">
      <alignment horizontal="justify" vertical="justify"/>
      <protection/>
    </xf>
    <xf numFmtId="9" fontId="23" fillId="0" borderId="5" xfId="23" applyNumberFormat="1" applyFont="1" applyBorder="1" applyAlignment="1">
      <alignment horizontal="center" vertical="center"/>
      <protection/>
    </xf>
    <xf numFmtId="4" fontId="23" fillId="0" borderId="6" xfId="23" applyNumberFormat="1" applyFont="1" applyBorder="1" applyAlignment="1">
      <alignment horizontal="center"/>
      <protection/>
    </xf>
    <xf numFmtId="0" fontId="23" fillId="0" borderId="13" xfId="23" applyFont="1" applyFill="1" applyBorder="1" applyAlignment="1">
      <alignment horizontal="center" vertical="center"/>
      <protection/>
    </xf>
    <xf numFmtId="0" fontId="23" fillId="0" borderId="5" xfId="23" applyFont="1" applyBorder="1" applyAlignment="1">
      <alignment horizontal="center" vertical="center"/>
      <protection/>
    </xf>
    <xf numFmtId="0" fontId="23" fillId="0" borderId="0" xfId="23" applyFont="1" applyBorder="1" applyAlignment="1">
      <alignment horizontal="center" vertical="center"/>
      <protection/>
    </xf>
    <xf numFmtId="0" fontId="23" fillId="0" borderId="0" xfId="23" applyFont="1" applyBorder="1" applyAlignment="1">
      <alignment vertical="center"/>
      <protection/>
    </xf>
    <xf numFmtId="0" fontId="23" fillId="0" borderId="13" xfId="23" applyFont="1" applyBorder="1" applyAlignment="1">
      <alignment horizontal="center" vertical="center"/>
      <protection/>
    </xf>
    <xf numFmtId="0" fontId="23" fillId="15" borderId="13" xfId="23" applyFont="1" applyFill="1" applyBorder="1" applyAlignment="1">
      <alignment horizontal="justify" vertical="justify"/>
      <protection/>
    </xf>
    <xf numFmtId="9" fontId="23" fillId="15" borderId="5" xfId="23" applyNumberFormat="1" applyFont="1" applyFill="1" applyBorder="1" applyAlignment="1">
      <alignment horizontal="center" vertical="center"/>
      <protection/>
    </xf>
    <xf numFmtId="4" fontId="23" fillId="15" borderId="6" xfId="23" applyNumberFormat="1" applyFont="1" applyFill="1" applyBorder="1" applyAlignment="1">
      <alignment horizontal="center"/>
      <protection/>
    </xf>
    <xf numFmtId="0" fontId="23" fillId="0" borderId="14" xfId="23" applyFont="1" applyFill="1" applyBorder="1" applyAlignment="1">
      <alignment horizontal="center" vertical="center"/>
      <protection/>
    </xf>
    <xf numFmtId="0" fontId="23" fillId="16" borderId="15" xfId="23" applyFont="1" applyFill="1" applyBorder="1" applyAlignment="1">
      <alignment horizontal="center" vertical="center"/>
      <protection/>
    </xf>
    <xf numFmtId="0" fontId="23" fillId="16" borderId="0" xfId="23" applyFont="1" applyFill="1" applyBorder="1" applyAlignment="1">
      <alignment horizontal="center" vertical="center"/>
      <protection/>
    </xf>
    <xf numFmtId="0" fontId="23" fillId="16" borderId="16" xfId="23" applyFont="1" applyFill="1" applyBorder="1" applyAlignment="1">
      <alignment horizontal="center" vertical="center"/>
      <protection/>
    </xf>
    <xf numFmtId="0" fontId="23" fillId="0" borderId="15" xfId="23" applyFont="1" applyBorder="1" applyAlignment="1">
      <alignment horizontal="center" vertical="center"/>
      <protection/>
    </xf>
    <xf numFmtId="0" fontId="23" fillId="0" borderId="16" xfId="23" applyFont="1" applyBorder="1" applyAlignment="1">
      <alignment horizontal="center" vertical="center"/>
      <protection/>
    </xf>
    <xf numFmtId="0" fontId="23" fillId="0" borderId="14" xfId="23" applyFont="1" applyBorder="1" applyAlignment="1">
      <alignment horizontal="center" vertical="center"/>
      <protection/>
    </xf>
    <xf numFmtId="0" fontId="23" fillId="0" borderId="14" xfId="23" applyFont="1" applyFill="1" applyBorder="1" applyAlignment="1">
      <alignment horizontal="justify" vertical="justify" wrapText="1"/>
      <protection/>
    </xf>
    <xf numFmtId="10" fontId="23" fillId="0" borderId="0" xfId="23" applyNumberFormat="1" applyFont="1" applyFill="1" applyBorder="1" applyAlignment="1">
      <alignment horizontal="center" vertical="center"/>
      <protection/>
    </xf>
    <xf numFmtId="4" fontId="23" fillId="16" borderId="17" xfId="23" applyNumberFormat="1" applyFont="1" applyFill="1" applyBorder="1" applyAlignment="1">
      <alignment horizontal="center" vertical="center"/>
      <protection/>
    </xf>
    <xf numFmtId="0" fontId="23" fillId="16" borderId="18" xfId="23" applyFont="1" applyFill="1" applyBorder="1" applyAlignment="1">
      <alignment horizontal="center" vertical="center"/>
      <protection/>
    </xf>
    <xf numFmtId="0" fontId="23" fillId="16" borderId="19" xfId="23" applyFont="1" applyFill="1" applyBorder="1" applyAlignment="1">
      <alignment horizontal="center" vertical="center"/>
      <protection/>
    </xf>
    <xf numFmtId="0" fontId="23" fillId="0" borderId="17" xfId="23" applyFont="1" applyBorder="1" applyAlignment="1">
      <alignment horizontal="center" vertical="center"/>
      <protection/>
    </xf>
    <xf numFmtId="0" fontId="23" fillId="0" borderId="18" xfId="23" applyFont="1" applyBorder="1" applyAlignment="1">
      <alignment horizontal="center" vertical="center"/>
      <protection/>
    </xf>
    <xf numFmtId="0" fontId="23" fillId="0" borderId="19" xfId="23" applyFont="1" applyBorder="1" applyAlignment="1">
      <alignment horizontal="center" vertical="center"/>
      <protection/>
    </xf>
    <xf numFmtId="0" fontId="23" fillId="16" borderId="17" xfId="23" applyFont="1" applyFill="1" applyBorder="1" applyAlignment="1">
      <alignment horizontal="center" vertical="center"/>
      <protection/>
    </xf>
    <xf numFmtId="0" fontId="23" fillId="0" borderId="14" xfId="23" applyFont="1" applyBorder="1" applyAlignment="1">
      <alignment horizontal="justify" vertical="justify" wrapText="1"/>
      <protection/>
    </xf>
    <xf numFmtId="10" fontId="23" fillId="0" borderId="0" xfId="23" applyNumberFormat="1" applyFont="1" applyBorder="1" applyAlignment="1">
      <alignment horizontal="center" vertical="center"/>
      <protection/>
    </xf>
    <xf numFmtId="4" fontId="23" fillId="16" borderId="0" xfId="23" applyNumberFormat="1" applyFont="1" applyFill="1" applyBorder="1" applyAlignment="1">
      <alignment horizontal="center" vertical="center"/>
      <protection/>
    </xf>
    <xf numFmtId="0" fontId="23" fillId="0" borderId="20" xfId="23" applyFont="1" applyBorder="1" applyAlignment="1">
      <alignment horizontal="center" vertical="center"/>
      <protection/>
    </xf>
    <xf numFmtId="0" fontId="23" fillId="0" borderId="20" xfId="23" applyFont="1" applyBorder="1" applyAlignment="1">
      <alignment horizontal="justify" vertical="justify" wrapText="1"/>
      <protection/>
    </xf>
    <xf numFmtId="10" fontId="23" fillId="0" borderId="8" xfId="23" applyNumberFormat="1" applyFont="1" applyBorder="1" applyAlignment="1">
      <alignment horizontal="center" vertical="center"/>
      <protection/>
    </xf>
    <xf numFmtId="0" fontId="23" fillId="16" borderId="21" xfId="23" applyFont="1" applyFill="1" applyBorder="1" applyAlignment="1">
      <alignment horizontal="center" vertical="center"/>
      <protection/>
    </xf>
    <xf numFmtId="0" fontId="23" fillId="16" borderId="22" xfId="23" applyFont="1" applyFill="1" applyBorder="1" applyAlignment="1">
      <alignment horizontal="center" vertical="center"/>
      <protection/>
    </xf>
    <xf numFmtId="4" fontId="23" fillId="16" borderId="23" xfId="23" applyNumberFormat="1" applyFont="1" applyFill="1" applyBorder="1" applyAlignment="1">
      <alignment horizontal="center" vertical="center"/>
      <protection/>
    </xf>
    <xf numFmtId="0" fontId="23" fillId="0" borderId="21" xfId="23" applyFont="1" applyBorder="1" applyAlignment="1">
      <alignment horizontal="center" vertical="center"/>
      <protection/>
    </xf>
    <xf numFmtId="0" fontId="23" fillId="0" borderId="22" xfId="23" applyFont="1" applyBorder="1" applyAlignment="1">
      <alignment horizontal="center" vertical="center"/>
      <protection/>
    </xf>
    <xf numFmtId="0" fontId="23" fillId="0" borderId="23" xfId="23" applyFont="1" applyBorder="1" applyAlignment="1">
      <alignment horizontal="center" vertical="center"/>
      <protection/>
    </xf>
    <xf numFmtId="0" fontId="23" fillId="16" borderId="23" xfId="23" applyFont="1" applyFill="1" applyBorder="1" applyAlignment="1">
      <alignment horizontal="center" vertical="center"/>
      <protection/>
    </xf>
    <xf numFmtId="0" fontId="23" fillId="0" borderId="24" xfId="23" applyFont="1" applyBorder="1" applyAlignment="1">
      <alignment horizontal="center" vertical="center"/>
      <protection/>
    </xf>
    <xf numFmtId="0" fontId="23" fillId="15" borderId="13" xfId="23" applyFont="1" applyFill="1" applyBorder="1" applyAlignment="1">
      <alignment horizontal="justify" vertical="justify" wrapText="1"/>
      <protection/>
    </xf>
    <xf numFmtId="10" fontId="23" fillId="15" borderId="5" xfId="23" applyNumberFormat="1" applyFont="1" applyFill="1" applyBorder="1" applyAlignment="1">
      <alignment horizontal="center" vertical="center"/>
      <protection/>
    </xf>
    <xf numFmtId="0" fontId="23" fillId="0" borderId="25" xfId="23" applyFont="1" applyBorder="1" applyAlignment="1">
      <alignment horizontal="center" vertical="center"/>
      <protection/>
    </xf>
    <xf numFmtId="4" fontId="23" fillId="16" borderId="15" xfId="23" applyNumberFormat="1" applyFont="1" applyFill="1" applyBorder="1" applyAlignment="1">
      <alignment horizontal="center" vertical="center"/>
      <protection/>
    </xf>
    <xf numFmtId="4" fontId="23" fillId="0" borderId="15" xfId="23" applyNumberFormat="1" applyFont="1" applyBorder="1" applyAlignment="1">
      <alignment horizontal="center" vertical="center"/>
      <protection/>
    </xf>
    <xf numFmtId="4" fontId="23" fillId="0" borderId="0" xfId="23" applyNumberFormat="1" applyFont="1" applyBorder="1" applyAlignment="1">
      <alignment horizontal="center" vertical="center"/>
      <protection/>
    </xf>
    <xf numFmtId="0" fontId="23" fillId="0" borderId="26" xfId="23" applyFont="1" applyBorder="1" applyAlignment="1">
      <alignment horizontal="center" vertical="center"/>
      <protection/>
    </xf>
    <xf numFmtId="0" fontId="23" fillId="0" borderId="20" xfId="23" applyFont="1" applyFill="1" applyBorder="1" applyAlignment="1">
      <alignment horizontal="justify" vertical="justify" wrapText="1"/>
      <protection/>
    </xf>
    <xf numFmtId="10" fontId="23" fillId="0" borderId="8" xfId="23" applyNumberFormat="1" applyFont="1" applyFill="1" applyBorder="1" applyAlignment="1">
      <alignment horizontal="center" vertical="center"/>
      <protection/>
    </xf>
    <xf numFmtId="4" fontId="23" fillId="0" borderId="23" xfId="23" applyNumberFormat="1" applyFont="1" applyBorder="1" applyAlignment="1">
      <alignment horizontal="center" vertical="center"/>
      <protection/>
    </xf>
    <xf numFmtId="4" fontId="23" fillId="16" borderId="16" xfId="23" applyNumberFormat="1" applyFont="1" applyFill="1" applyBorder="1" applyAlignment="1">
      <alignment horizontal="center" vertical="center"/>
      <protection/>
    </xf>
    <xf numFmtId="4" fontId="23" fillId="0" borderId="0" xfId="23" applyNumberFormat="1" applyFont="1" applyBorder="1" applyAlignment="1">
      <alignment horizontal="center"/>
      <protection/>
    </xf>
    <xf numFmtId="4" fontId="23" fillId="0" borderId="7" xfId="23" applyNumberFormat="1" applyFont="1" applyBorder="1" applyAlignment="1">
      <alignment horizontal="center" vertical="center"/>
      <protection/>
    </xf>
    <xf numFmtId="0" fontId="23" fillId="0" borderId="8" xfId="23" applyFont="1" applyBorder="1" applyAlignment="1">
      <alignment horizontal="center" vertical="center"/>
      <protection/>
    </xf>
    <xf numFmtId="0" fontId="23" fillId="0" borderId="27" xfId="23" applyFont="1" applyBorder="1" applyAlignment="1">
      <alignment horizontal="center" vertical="center"/>
      <protection/>
    </xf>
    <xf numFmtId="4" fontId="23" fillId="0" borderId="11" xfId="23" applyNumberFormat="1" applyFont="1" applyBorder="1" applyAlignment="1">
      <alignment horizontal="center" vertical="center"/>
      <protection/>
    </xf>
    <xf numFmtId="4" fontId="23" fillId="0" borderId="12" xfId="23" applyNumberFormat="1" applyFont="1" applyBorder="1" applyAlignment="1">
      <alignment horizontal="center" vertical="center"/>
      <protection/>
    </xf>
    <xf numFmtId="0" fontId="23" fillId="0" borderId="20" xfId="23" applyFont="1" applyFill="1" applyBorder="1" applyAlignment="1">
      <alignment horizontal="center" vertical="center"/>
      <protection/>
    </xf>
    <xf numFmtId="0" fontId="23" fillId="17" borderId="8" xfId="23" applyFont="1" applyFill="1" applyBorder="1" applyAlignment="1">
      <alignment horizontal="center" vertical="center"/>
      <protection/>
    </xf>
    <xf numFmtId="0" fontId="23" fillId="0" borderId="0" xfId="23" applyFont="1" applyBorder="1" applyAlignment="1">
      <alignment horizontal="justify" vertical="justify" wrapText="1"/>
      <protection/>
    </xf>
    <xf numFmtId="0" fontId="23" fillId="0" borderId="0" xfId="23" applyFont="1" applyFill="1" applyBorder="1" applyAlignment="1">
      <alignment vertical="center"/>
      <protection/>
    </xf>
    <xf numFmtId="0" fontId="23" fillId="0" borderId="15" xfId="23" applyFont="1" applyFill="1" applyBorder="1" applyAlignment="1">
      <alignment horizontal="center" vertical="center"/>
      <protection/>
    </xf>
    <xf numFmtId="2" fontId="23" fillId="0" borderId="13" xfId="23" applyNumberFormat="1" applyFont="1" applyFill="1" applyBorder="1" applyAlignment="1">
      <alignment horizontal="center" vertical="center"/>
      <protection/>
    </xf>
    <xf numFmtId="2" fontId="23" fillId="0" borderId="14" xfId="23" applyNumberFormat="1" applyFont="1" applyFill="1" applyBorder="1" applyAlignment="1">
      <alignment horizontal="center" vertical="center"/>
      <protection/>
    </xf>
    <xf numFmtId="0" fontId="23" fillId="0" borderId="17" xfId="23" applyFont="1" applyFill="1" applyBorder="1" applyAlignment="1">
      <alignment horizontal="center" vertical="center"/>
      <protection/>
    </xf>
    <xf numFmtId="0" fontId="23" fillId="0" borderId="18" xfId="23" applyFont="1" applyFill="1" applyBorder="1" applyAlignment="1">
      <alignment horizontal="center" vertical="center"/>
      <protection/>
    </xf>
    <xf numFmtId="4" fontId="23" fillId="0" borderId="14" xfId="23" applyNumberFormat="1" applyFont="1" applyFill="1" applyBorder="1" applyAlignment="1">
      <alignment horizontal="center" vertical="center"/>
      <protection/>
    </xf>
    <xf numFmtId="3" fontId="23" fillId="0" borderId="0" xfId="23" applyNumberFormat="1" applyFont="1" applyFill="1" applyBorder="1" applyAlignment="1">
      <alignment horizontal="center" vertical="center"/>
      <protection/>
    </xf>
    <xf numFmtId="4" fontId="23" fillId="16" borderId="21" xfId="23" applyNumberFormat="1" applyFont="1" applyFill="1" applyBorder="1" applyAlignment="1">
      <alignment horizontal="center" vertical="center"/>
      <protection/>
    </xf>
    <xf numFmtId="3" fontId="23" fillId="16" borderId="22" xfId="23" applyNumberFormat="1" applyFont="1" applyFill="1" applyBorder="1" applyAlignment="1">
      <alignment horizontal="center" vertical="center"/>
      <protection/>
    </xf>
    <xf numFmtId="0" fontId="23" fillId="0" borderId="21" xfId="23" applyFont="1" applyFill="1" applyBorder="1" applyAlignment="1">
      <alignment horizontal="center" vertical="center"/>
      <protection/>
    </xf>
    <xf numFmtId="0" fontId="23" fillId="0" borderId="22" xfId="23" applyFont="1" applyFill="1" applyBorder="1" applyAlignment="1">
      <alignment horizontal="center" vertical="center"/>
      <protection/>
    </xf>
    <xf numFmtId="3" fontId="23" fillId="16" borderId="18" xfId="23" applyNumberFormat="1" applyFont="1" applyFill="1" applyBorder="1" applyAlignment="1">
      <alignment horizontal="center" vertical="center"/>
      <protection/>
    </xf>
    <xf numFmtId="3" fontId="23" fillId="16" borderId="0" xfId="23" applyNumberFormat="1" applyFont="1" applyFill="1" applyBorder="1" applyAlignment="1">
      <alignment horizontal="center" vertical="center"/>
      <protection/>
    </xf>
    <xf numFmtId="4" fontId="23" fillId="0" borderId="15" xfId="23" applyNumberFormat="1" applyFont="1" applyFill="1" applyBorder="1" applyAlignment="1">
      <alignment horizontal="center" vertical="center"/>
      <protection/>
    </xf>
    <xf numFmtId="4" fontId="23" fillId="0" borderId="0" xfId="23" applyNumberFormat="1" applyFont="1" applyFill="1" applyBorder="1" applyAlignment="1">
      <alignment horizontal="center" vertical="center"/>
      <protection/>
    </xf>
    <xf numFmtId="0" fontId="23" fillId="0" borderId="0" xfId="23" applyFont="1" applyAlignment="1">
      <alignment vertical="center"/>
      <protection/>
    </xf>
    <xf numFmtId="3" fontId="23" fillId="0" borderId="15" xfId="23" applyNumberFormat="1" applyFont="1" applyFill="1" applyBorder="1" applyAlignment="1">
      <alignment horizontal="center" vertical="center"/>
      <protection/>
    </xf>
    <xf numFmtId="3" fontId="23" fillId="0" borderId="21" xfId="23" applyNumberFormat="1" applyFont="1" applyFill="1" applyBorder="1" applyAlignment="1">
      <alignment horizontal="center" vertical="center"/>
      <protection/>
    </xf>
    <xf numFmtId="4" fontId="23" fillId="0" borderId="22" xfId="23" applyNumberFormat="1" applyFont="1" applyFill="1" applyBorder="1" applyAlignment="1">
      <alignment horizontal="center" vertical="center"/>
      <protection/>
    </xf>
    <xf numFmtId="1" fontId="23" fillId="0" borderId="22" xfId="23" applyNumberFormat="1" applyFont="1" applyFill="1" applyBorder="1" applyAlignment="1">
      <alignment horizontal="center" vertical="center"/>
      <protection/>
    </xf>
    <xf numFmtId="3" fontId="23" fillId="0" borderId="17" xfId="23" applyNumberFormat="1" applyFont="1" applyFill="1" applyBorder="1" applyAlignment="1">
      <alignment horizontal="center" vertical="center"/>
      <protection/>
    </xf>
    <xf numFmtId="4" fontId="23" fillId="0" borderId="18" xfId="23" applyNumberFormat="1" applyFont="1" applyFill="1" applyBorder="1" applyAlignment="1">
      <alignment horizontal="center" vertical="center"/>
      <protection/>
    </xf>
    <xf numFmtId="1" fontId="23" fillId="0" borderId="18" xfId="23" applyNumberFormat="1" applyFont="1" applyFill="1" applyBorder="1" applyAlignment="1">
      <alignment horizontal="center" vertical="center"/>
      <protection/>
    </xf>
    <xf numFmtId="0" fontId="23" fillId="0" borderId="0" xfId="23" applyFont="1" applyFill="1" applyBorder="1" applyAlignment="1">
      <alignment horizontal="justify" vertical="justify" wrapText="1"/>
      <protection/>
    </xf>
    <xf numFmtId="1" fontId="23" fillId="0" borderId="0" xfId="23" applyNumberFormat="1" applyFont="1" applyFill="1" applyBorder="1" applyAlignment="1">
      <alignment horizontal="center" vertical="center"/>
      <protection/>
    </xf>
    <xf numFmtId="0" fontId="23" fillId="0" borderId="22" xfId="23" applyFont="1" applyBorder="1" applyAlignment="1">
      <alignment horizontal="justify" vertical="justify" wrapText="1"/>
      <protection/>
    </xf>
    <xf numFmtId="10" fontId="23" fillId="0" borderId="22" xfId="23" applyNumberFormat="1" applyFont="1" applyBorder="1" applyAlignment="1">
      <alignment horizontal="center" vertical="center"/>
      <protection/>
    </xf>
    <xf numFmtId="4" fontId="23" fillId="0" borderId="28" xfId="23" applyNumberFormat="1" applyFont="1" applyBorder="1" applyAlignment="1">
      <alignment horizontal="center"/>
      <protection/>
    </xf>
    <xf numFmtId="1" fontId="23" fillId="0" borderId="20" xfId="23" applyNumberFormat="1" applyFont="1" applyFill="1" applyBorder="1" applyAlignment="1">
      <alignment horizontal="center" vertical="center"/>
      <protection/>
    </xf>
    <xf numFmtId="1" fontId="23" fillId="0" borderId="8" xfId="23" applyNumberFormat="1" applyFont="1" applyFill="1" applyBorder="1" applyAlignment="1">
      <alignment horizontal="center" vertical="center"/>
      <protection/>
    </xf>
    <xf numFmtId="3" fontId="23" fillId="17" borderId="8" xfId="23" applyNumberFormat="1" applyFont="1" applyFill="1" applyBorder="1" applyAlignment="1">
      <alignment horizontal="center" vertical="center"/>
      <protection/>
    </xf>
    <xf numFmtId="4" fontId="25" fillId="14" borderId="6" xfId="23" applyNumberFormat="1" applyFont="1" applyFill="1" applyBorder="1" applyAlignment="1">
      <alignment horizontal="center" vertical="center"/>
      <protection/>
    </xf>
    <xf numFmtId="43" fontId="24" fillId="0" borderId="0" xfId="24" applyFont="1" applyAlignment="1">
      <alignment vertical="center"/>
    </xf>
    <xf numFmtId="43" fontId="25" fillId="0" borderId="0" xfId="23" applyNumberFormat="1" applyFont="1" applyAlignment="1">
      <alignment horizontal="center" vertical="center"/>
      <protection/>
    </xf>
    <xf numFmtId="43" fontId="25" fillId="18" borderId="0" xfId="24" applyFont="1" applyFill="1" applyAlignment="1">
      <alignment vertical="center"/>
    </xf>
    <xf numFmtId="9" fontId="23" fillId="0" borderId="0" xfId="23" applyNumberFormat="1" applyFont="1" applyBorder="1" applyAlignment="1">
      <alignment horizontal="center" vertical="center"/>
      <protection/>
    </xf>
    <xf numFmtId="4" fontId="25" fillId="14" borderId="7" xfId="23" applyNumberFormat="1" applyFont="1" applyFill="1" applyBorder="1" applyAlignment="1">
      <alignment horizontal="center"/>
      <protection/>
    </xf>
    <xf numFmtId="0" fontId="24" fillId="0" borderId="0" xfId="23" applyFont="1" applyAlignment="1">
      <alignment vertical="center"/>
      <protection/>
    </xf>
    <xf numFmtId="0" fontId="25" fillId="0" borderId="0" xfId="23" applyFont="1" applyAlignment="1">
      <alignment horizontal="center" vertical="center"/>
      <protection/>
    </xf>
    <xf numFmtId="0" fontId="24" fillId="0" borderId="8" xfId="23" applyFont="1" applyBorder="1" applyAlignment="1">
      <alignment horizontal="justify" vertical="justify" wrapText="1"/>
      <protection/>
    </xf>
    <xf numFmtId="9" fontId="24" fillId="0" borderId="8" xfId="23" applyNumberFormat="1" applyFont="1" applyBorder="1" applyAlignment="1">
      <alignment horizontal="center" vertical="center"/>
      <protection/>
    </xf>
    <xf numFmtId="4" fontId="24" fillId="14" borderId="9" xfId="23" applyNumberFormat="1" applyFont="1" applyFill="1" applyBorder="1" applyAlignment="1">
      <alignment horizontal="center"/>
      <protection/>
    </xf>
    <xf numFmtId="10" fontId="23" fillId="0" borderId="0" xfId="25" applyNumberFormat="1" applyFont="1" applyAlignment="1">
      <alignment horizontal="center" vertical="center"/>
    </xf>
    <xf numFmtId="10" fontId="24" fillId="18" borderId="0" xfId="23" applyNumberFormat="1" applyFont="1" applyFill="1" applyAlignment="1">
      <alignment vertical="center"/>
      <protection/>
    </xf>
    <xf numFmtId="10" fontId="24" fillId="14" borderId="0" xfId="25" applyNumberFormat="1" applyFont="1" applyFill="1" applyAlignment="1">
      <alignment vertical="center"/>
    </xf>
    <xf numFmtId="10" fontId="24" fillId="14" borderId="0" xfId="25" applyNumberFormat="1" applyFont="1" applyFill="1" applyAlignment="1">
      <alignment horizontal="center" vertical="center"/>
    </xf>
    <xf numFmtId="0" fontId="26" fillId="0" borderId="0" xfId="23" applyFont="1" applyBorder="1" applyAlignment="1">
      <alignment horizontal="center" vertical="center" wrapText="1"/>
      <protection/>
    </xf>
    <xf numFmtId="0" fontId="26" fillId="0" borderId="0" xfId="23" applyFont="1" applyBorder="1" applyAlignment="1">
      <alignment horizontal="justify" vertical="justify" wrapText="1"/>
      <protection/>
    </xf>
    <xf numFmtId="4" fontId="26" fillId="0" borderId="0" xfId="23" applyNumberFormat="1" applyFont="1" applyBorder="1" applyAlignment="1">
      <alignment horizontal="center" vertical="center" wrapText="1"/>
      <protection/>
    </xf>
    <xf numFmtId="0" fontId="22" fillId="0" borderId="0" xfId="23" applyFont="1" applyAlignment="1">
      <alignment horizontal="center" vertical="center"/>
      <protection/>
    </xf>
    <xf numFmtId="3" fontId="27" fillId="0" borderId="1" xfId="23" applyNumberFormat="1" applyFont="1" applyFill="1" applyBorder="1" applyAlignment="1">
      <alignment horizontal="center" vertical="center" wrapText="1"/>
      <protection/>
    </xf>
    <xf numFmtId="0" fontId="27" fillId="0" borderId="1" xfId="23" applyFont="1" applyFill="1" applyBorder="1" applyAlignment="1">
      <alignment horizontal="center" vertical="center"/>
      <protection/>
    </xf>
    <xf numFmtId="4" fontId="27" fillId="0" borderId="1" xfId="23" applyNumberFormat="1" applyFont="1" applyFill="1" applyBorder="1" applyAlignment="1">
      <alignment horizontal="center" vertical="center"/>
      <protection/>
    </xf>
    <xf numFmtId="0" fontId="27" fillId="0" borderId="1" xfId="23" applyFont="1" applyFill="1" applyBorder="1" applyAlignment="1">
      <alignment horizontal="justify" vertical="center" wrapText="1"/>
      <protection/>
    </xf>
    <xf numFmtId="0" fontId="27" fillId="0" borderId="1" xfId="23" applyFont="1" applyFill="1" applyBorder="1" applyAlignment="1">
      <alignment horizontal="center" vertical="center" wrapText="1"/>
      <protection/>
    </xf>
    <xf numFmtId="0" fontId="23" fillId="0" borderId="1" xfId="23" applyFont="1" applyBorder="1" applyAlignment="1">
      <alignment horizontal="justify" vertical="center"/>
      <protection/>
    </xf>
    <xf numFmtId="0" fontId="27" fillId="0" borderId="0" xfId="23" applyFont="1" applyFill="1" applyBorder="1" applyAlignment="1">
      <alignment horizontal="center" vertical="center" wrapText="1"/>
      <protection/>
    </xf>
    <xf numFmtId="0" fontId="27" fillId="0" borderId="0" xfId="23" applyFont="1" applyFill="1" applyBorder="1" applyAlignment="1">
      <alignment horizontal="center" vertical="center"/>
      <protection/>
    </xf>
    <xf numFmtId="4" fontId="27" fillId="0" borderId="0" xfId="23" applyNumberFormat="1" applyFont="1" applyFill="1" applyBorder="1" applyAlignment="1">
      <alignment horizontal="center" vertical="center"/>
      <protection/>
    </xf>
    <xf numFmtId="0" fontId="27" fillId="0" borderId="0" xfId="23" applyFont="1" applyFill="1" applyBorder="1" applyAlignment="1">
      <alignment horizontal="center" vertical="top" wrapText="1"/>
      <protection/>
    </xf>
    <xf numFmtId="0" fontId="27" fillId="0" borderId="0" xfId="23" applyFont="1" applyFill="1" applyBorder="1" applyAlignment="1">
      <alignment vertical="center"/>
      <protection/>
    </xf>
    <xf numFmtId="0" fontId="23" fillId="19" borderId="0" xfId="23" applyFont="1" applyFill="1" applyAlignment="1">
      <alignment vertical="center"/>
      <protection/>
    </xf>
    <xf numFmtId="0" fontId="22" fillId="0" borderId="0" xfId="23" applyFont="1" applyFill="1" applyAlignment="1">
      <alignment vertical="center"/>
      <protection/>
    </xf>
    <xf numFmtId="0" fontId="24" fillId="14" borderId="1" xfId="23" applyFont="1" applyFill="1" applyBorder="1" applyAlignment="1">
      <alignment horizontal="center" vertical="center" wrapText="1"/>
      <protection/>
    </xf>
    <xf numFmtId="0" fontId="24" fillId="14" borderId="1" xfId="23" applyFont="1" applyFill="1" applyBorder="1" applyAlignment="1">
      <alignment horizontal="center" vertical="center"/>
      <protection/>
    </xf>
    <xf numFmtId="4" fontId="24" fillId="14" borderId="1" xfId="23" applyNumberFormat="1" applyFont="1" applyFill="1" applyBorder="1" applyAlignment="1">
      <alignment horizontal="center" vertical="center"/>
      <protection/>
    </xf>
    <xf numFmtId="0" fontId="24" fillId="14" borderId="1" xfId="23" applyFont="1" applyFill="1" applyBorder="1" applyAlignment="1">
      <alignment horizontal="justify" vertical="center" wrapText="1"/>
      <protection/>
    </xf>
    <xf numFmtId="0" fontId="23" fillId="0" borderId="0" xfId="23" applyFont="1" applyFill="1" applyAlignment="1">
      <alignment vertical="center"/>
      <protection/>
    </xf>
    <xf numFmtId="0" fontId="23" fillId="0" borderId="1" xfId="23" applyFont="1" applyFill="1" applyBorder="1" applyAlignment="1">
      <alignment horizontal="center" vertical="center"/>
      <protection/>
    </xf>
    <xf numFmtId="0" fontId="22" fillId="0" borderId="0" xfId="23" applyFont="1" applyFill="1" applyAlignment="1">
      <alignment horizontal="center" vertical="center"/>
      <protection/>
    </xf>
    <xf numFmtId="1" fontId="11" fillId="14" borderId="0" xfId="23" applyNumberFormat="1" applyFont="1" applyFill="1" applyAlignment="1">
      <alignment horizontal="center" vertical="top"/>
      <protection/>
    </xf>
    <xf numFmtId="0" fontId="28" fillId="0" borderId="0" xfId="23" applyFont="1" applyAlignment="1">
      <alignment vertical="center"/>
      <protection/>
    </xf>
    <xf numFmtId="0" fontId="27" fillId="0" borderId="0" xfId="23" applyFont="1" applyAlignment="1">
      <alignment horizontal="center" vertical="center"/>
      <protection/>
    </xf>
    <xf numFmtId="0" fontId="27" fillId="0" borderId="0" xfId="23" applyFont="1" applyAlignment="1">
      <alignment vertical="center"/>
      <protection/>
    </xf>
    <xf numFmtId="43" fontId="27" fillId="0" borderId="0" xfId="24" applyFont="1" applyAlignment="1">
      <alignment horizontal="center" vertical="center"/>
    </xf>
    <xf numFmtId="0" fontId="23" fillId="0" borderId="1" xfId="23" applyFont="1" applyFill="1" applyBorder="1" applyAlignment="1">
      <alignment horizontal="justify" vertical="center"/>
      <protection/>
    </xf>
    <xf numFmtId="0" fontId="24" fillId="14" borderId="1" xfId="23" applyFont="1" applyFill="1" applyBorder="1" applyAlignment="1">
      <alignment horizontal="justify" vertical="center"/>
      <protection/>
    </xf>
    <xf numFmtId="0" fontId="24" fillId="14" borderId="1" xfId="23" applyFont="1" applyFill="1" applyBorder="1" applyAlignment="1">
      <alignment horizontal="left" wrapText="1"/>
      <protection/>
    </xf>
    <xf numFmtId="4" fontId="23" fillId="0" borderId="1" xfId="23" applyNumberFormat="1" applyFont="1" applyFill="1" applyBorder="1" applyAlignment="1">
      <alignment horizontal="center" vertical="center"/>
      <protection/>
    </xf>
    <xf numFmtId="43" fontId="23" fillId="0" borderId="0" xfId="24" applyFont="1" applyAlignment="1">
      <alignment horizontal="center" vertical="center"/>
    </xf>
    <xf numFmtId="9" fontId="27" fillId="0" borderId="1" xfId="23" applyNumberFormat="1" applyFont="1" applyFill="1" applyBorder="1" applyAlignment="1">
      <alignment horizontal="justify" vertical="center" wrapText="1"/>
      <protection/>
    </xf>
    <xf numFmtId="4" fontId="27" fillId="0" borderId="1" xfId="24" applyNumberFormat="1" applyFont="1" applyFill="1" applyBorder="1" applyAlignment="1">
      <alignment horizontal="center" vertical="center"/>
    </xf>
    <xf numFmtId="43" fontId="23" fillId="0" borderId="0" xfId="24" applyFont="1" applyBorder="1" applyAlignment="1">
      <alignment horizontal="center" vertical="center"/>
    </xf>
    <xf numFmtId="0" fontId="27" fillId="0" borderId="1" xfId="23" applyFont="1" applyFill="1" applyBorder="1" applyAlignment="1">
      <alignment horizontal="justify" vertical="center"/>
      <protection/>
    </xf>
    <xf numFmtId="169" fontId="27" fillId="0" borderId="0" xfId="23" applyNumberFormat="1" applyFont="1" applyFill="1" applyBorder="1" applyAlignment="1">
      <alignment horizontal="right" vertical="center"/>
      <protection/>
    </xf>
    <xf numFmtId="4" fontId="24" fillId="14" borderId="1" xfId="24" applyNumberFormat="1" applyFont="1" applyFill="1" applyBorder="1" applyAlignment="1">
      <alignment horizontal="center" vertical="center"/>
    </xf>
    <xf numFmtId="43" fontId="23" fillId="0" borderId="0" xfId="24" applyFont="1" applyFill="1" applyAlignment="1">
      <alignment horizontal="center" vertical="center"/>
    </xf>
    <xf numFmtId="43" fontId="27" fillId="0" borderId="1" xfId="24" applyFont="1" applyFill="1" applyBorder="1" applyAlignment="1">
      <alignment horizontal="justify" vertical="center"/>
    </xf>
    <xf numFmtId="43" fontId="24" fillId="14" borderId="1" xfId="24" applyFont="1" applyFill="1" applyBorder="1" applyAlignment="1">
      <alignment horizontal="justify" vertical="center"/>
    </xf>
    <xf numFmtId="0" fontId="1" fillId="0" borderId="0" xfId="26" applyBorder="1">
      <alignment/>
      <protection/>
    </xf>
    <xf numFmtId="0" fontId="1" fillId="0" borderId="0" xfId="26" applyBorder="1" applyAlignment="1">
      <alignment wrapText="1"/>
      <protection/>
    </xf>
    <xf numFmtId="0" fontId="1" fillId="0" borderId="0" xfId="26" applyBorder="1" applyAlignment="1">
      <alignment horizontal="center"/>
      <protection/>
    </xf>
    <xf numFmtId="0" fontId="29" fillId="0" borderId="0" xfId="26" applyFont="1" applyBorder="1" applyAlignment="1">
      <alignment horizontal="center" vertical="center"/>
      <protection/>
    </xf>
    <xf numFmtId="0" fontId="30" fillId="0" borderId="0" xfId="26" applyFont="1" applyBorder="1" applyAlignment="1">
      <alignment horizontal="center" vertical="center"/>
      <protection/>
    </xf>
    <xf numFmtId="0" fontId="1" fillId="0" borderId="0" xfId="26">
      <alignment/>
      <protection/>
    </xf>
    <xf numFmtId="170" fontId="1" fillId="0" borderId="0" xfId="26" applyNumberFormat="1">
      <alignment/>
      <protection/>
    </xf>
    <xf numFmtId="4" fontId="18" fillId="18" borderId="1" xfId="24" applyNumberFormat="1" applyFont="1" applyFill="1" applyBorder="1" applyAlignment="1">
      <alignment horizontal="center" vertical="center"/>
    </xf>
    <xf numFmtId="4" fontId="18" fillId="18" borderId="1" xfId="27" applyNumberFormat="1" applyFont="1" applyFill="1" applyBorder="1" applyAlignment="1">
      <alignment horizontal="center" vertical="center"/>
    </xf>
    <xf numFmtId="4" fontId="18" fillId="0" borderId="1" xfId="26" applyNumberFormat="1" applyFont="1" applyFill="1" applyBorder="1" applyAlignment="1">
      <alignment horizontal="center" vertical="center"/>
      <protection/>
    </xf>
    <xf numFmtId="43" fontId="1" fillId="0" borderId="0" xfId="24" applyFont="1"/>
    <xf numFmtId="10" fontId="18" fillId="18" borderId="1" xfId="27" applyNumberFormat="1" applyFont="1" applyFill="1" applyBorder="1" applyAlignment="1">
      <alignment horizontal="center" vertical="center"/>
    </xf>
    <xf numFmtId="10" fontId="18" fillId="18" borderId="1" xfId="24" applyNumberFormat="1" applyFont="1" applyFill="1" applyBorder="1" applyAlignment="1">
      <alignment horizontal="center" vertical="center"/>
    </xf>
    <xf numFmtId="9" fontId="1" fillId="0" borderId="0" xfId="25" applyFont="1"/>
    <xf numFmtId="169" fontId="27" fillId="16" borderId="1" xfId="26" applyNumberFormat="1" applyFont="1" applyFill="1" applyBorder="1" applyAlignment="1">
      <alignment horizontal="center" vertical="center" wrapText="1"/>
      <protection/>
    </xf>
    <xf numFmtId="4" fontId="18" fillId="16" borderId="1" xfId="25" applyNumberFormat="1" applyFont="1" applyFill="1" applyBorder="1" applyAlignment="1">
      <alignment horizontal="center" vertical="center"/>
    </xf>
    <xf numFmtId="43" fontId="18" fillId="16" borderId="1" xfId="24" applyFont="1" applyFill="1" applyBorder="1" applyAlignment="1">
      <alignment horizontal="center" vertical="center"/>
    </xf>
    <xf numFmtId="49" fontId="28" fillId="0" borderId="29" xfId="26" applyNumberFormat="1" applyFont="1" applyFill="1" applyBorder="1" applyAlignment="1">
      <alignment vertical="center"/>
      <protection/>
    </xf>
    <xf numFmtId="49" fontId="28" fillId="0" borderId="30" xfId="26" applyNumberFormat="1" applyFont="1" applyFill="1" applyBorder="1" applyAlignment="1">
      <alignment horizontal="right" vertical="center" wrapText="1"/>
      <protection/>
    </xf>
    <xf numFmtId="169" fontId="27" fillId="0" borderId="31" xfId="26" applyNumberFormat="1" applyFont="1" applyFill="1" applyBorder="1" applyAlignment="1">
      <alignment horizontal="center" vertical="center" wrapText="1"/>
      <protection/>
    </xf>
    <xf numFmtId="173" fontId="18" fillId="18" borderId="1" xfId="25" applyNumberFormat="1" applyFont="1" applyFill="1" applyBorder="1" applyAlignment="1">
      <alignment horizontal="center" vertical="center"/>
    </xf>
    <xf numFmtId="174" fontId="18" fillId="18" borderId="1" xfId="27" applyNumberFormat="1" applyFont="1" applyFill="1" applyBorder="1" applyAlignment="1">
      <alignment horizontal="center" vertical="center"/>
    </xf>
    <xf numFmtId="49" fontId="28" fillId="0" borderId="18" xfId="26" applyNumberFormat="1" applyFont="1" applyFill="1" applyBorder="1" applyAlignment="1">
      <alignment vertical="center"/>
      <protection/>
    </xf>
    <xf numFmtId="49" fontId="28" fillId="0" borderId="18" xfId="26" applyNumberFormat="1" applyFont="1" applyFill="1" applyBorder="1" applyAlignment="1">
      <alignment horizontal="right" vertical="center" wrapText="1"/>
      <protection/>
    </xf>
    <xf numFmtId="169" fontId="27" fillId="0" borderId="18" xfId="26" applyNumberFormat="1" applyFont="1" applyFill="1" applyBorder="1" applyAlignment="1">
      <alignment horizontal="center" vertical="center" wrapText="1"/>
      <protection/>
    </xf>
    <xf numFmtId="0" fontId="1" fillId="0" borderId="0" xfId="26" applyAlignment="1">
      <alignment wrapText="1"/>
      <protection/>
    </xf>
    <xf numFmtId="0" fontId="1" fillId="0" borderId="0" xfId="26" applyAlignment="1">
      <alignment horizontal="center"/>
      <protection/>
    </xf>
    <xf numFmtId="0" fontId="14" fillId="0" borderId="0" xfId="26" applyFont="1" applyAlignment="1">
      <alignment horizontal="center"/>
      <protection/>
    </xf>
    <xf numFmtId="172" fontId="1" fillId="0" borderId="0" xfId="26" applyNumberFormat="1">
      <alignment/>
      <protection/>
    </xf>
    <xf numFmtId="164" fontId="1" fillId="0" borderId="0" xfId="26" applyNumberFormat="1" applyAlignment="1">
      <alignment/>
      <protection/>
    </xf>
    <xf numFmtId="164" fontId="1" fillId="0" borderId="0" xfId="26" applyNumberFormat="1" applyAlignment="1">
      <alignment horizontal="right"/>
      <protection/>
    </xf>
    <xf numFmtId="43" fontId="1" fillId="0" borderId="0" xfId="24" applyFont="1" applyAlignment="1">
      <alignment horizontal="right"/>
    </xf>
    <xf numFmtId="164" fontId="1" fillId="0" borderId="0" xfId="26" applyNumberFormat="1" applyAlignment="1">
      <alignment horizontal="center"/>
      <protection/>
    </xf>
    <xf numFmtId="164" fontId="14" fillId="0" borderId="0" xfId="26" applyNumberFormat="1" applyFont="1" applyAlignment="1">
      <alignment horizontal="center"/>
      <protection/>
    </xf>
    <xf numFmtId="170" fontId="1" fillId="0" borderId="0" xfId="26" applyNumberFormat="1" applyAlignment="1">
      <alignment/>
      <protection/>
    </xf>
    <xf numFmtId="0" fontId="1" fillId="0" borderId="0" xfId="26" applyAlignment="1">
      <alignment/>
      <protection/>
    </xf>
    <xf numFmtId="169" fontId="31" fillId="16" borderId="0" xfId="23" applyNumberFormat="1" applyFont="1" applyFill="1" applyBorder="1" applyAlignment="1">
      <alignment horizontal="center" vertical="center"/>
      <protection/>
    </xf>
    <xf numFmtId="44" fontId="18" fillId="0" borderId="0" xfId="26" applyNumberFormat="1" applyFont="1" applyBorder="1" applyAlignment="1">
      <alignment horizontal="center"/>
      <protection/>
    </xf>
    <xf numFmtId="43" fontId="18" fillId="0" borderId="0" xfId="26" applyNumberFormat="1" applyFont="1" applyBorder="1" applyAlignment="1">
      <alignment horizontal="center"/>
      <protection/>
    </xf>
    <xf numFmtId="0" fontId="18" fillId="0" borderId="0" xfId="26" applyFont="1" applyBorder="1" applyAlignment="1">
      <alignment horizontal="center"/>
      <protection/>
    </xf>
    <xf numFmtId="175" fontId="1" fillId="0" borderId="0" xfId="26" applyNumberFormat="1" applyAlignment="1">
      <alignment/>
      <protection/>
    </xf>
    <xf numFmtId="43" fontId="1" fillId="0" borderId="0" xfId="24" applyFont="1" applyAlignment="1">
      <alignment/>
    </xf>
    <xf numFmtId="0" fontId="18" fillId="0" borderId="0" xfId="26" applyFont="1" applyAlignment="1">
      <alignment horizontal="center"/>
      <protection/>
    </xf>
    <xf numFmtId="0" fontId="18" fillId="0" borderId="0" xfId="26" applyFont="1">
      <alignment/>
      <protection/>
    </xf>
    <xf numFmtId="173" fontId="18" fillId="18" borderId="1" xfId="27" applyNumberFormat="1" applyFont="1" applyFill="1" applyBorder="1" applyAlignment="1">
      <alignment horizontal="center" vertical="center"/>
    </xf>
    <xf numFmtId="44" fontId="1" fillId="0" borderId="0" xfId="20" applyFont="1" applyFill="1" applyBorder="1"/>
    <xf numFmtId="44" fontId="1" fillId="0" borderId="0" xfId="20" applyFont="1" applyFill="1" applyBorder="1" applyAlignment="1">
      <alignment/>
    </xf>
    <xf numFmtId="0" fontId="3" fillId="11" borderId="4" xfId="0" applyNumberFormat="1" applyFont="1" applyFill="1" applyBorder="1" applyAlignment="1" applyProtection="1">
      <alignment horizontal="center" vertical="center" wrapText="1"/>
      <protection/>
    </xf>
    <xf numFmtId="0" fontId="0" fillId="0" borderId="0" xfId="0" applyAlignment="1">
      <alignment horizontal="center"/>
    </xf>
    <xf numFmtId="0" fontId="32" fillId="0" borderId="0" xfId="0" applyFont="1" applyAlignment="1">
      <alignment horizontal="center"/>
    </xf>
    <xf numFmtId="0" fontId="35" fillId="0" borderId="4" xfId="0" applyNumberFormat="1" applyFont="1" applyFill="1" applyBorder="1" applyAlignment="1" applyProtection="1">
      <alignment horizontal="justify" vertical="center" wrapText="1"/>
      <protection/>
    </xf>
    <xf numFmtId="0" fontId="14" fillId="0" borderId="4" xfId="0" applyNumberFormat="1" applyFont="1" applyFill="1" applyBorder="1" applyAlignment="1" applyProtection="1">
      <alignment horizontal="justify" vertical="center" wrapText="1"/>
      <protection/>
    </xf>
    <xf numFmtId="0" fontId="9" fillId="0" borderId="4" xfId="0" applyNumberFormat="1" applyFont="1" applyFill="1" applyBorder="1" applyAlignment="1" applyProtection="1">
      <alignment horizontal="justify" vertical="center" wrapText="1"/>
      <protection/>
    </xf>
    <xf numFmtId="0" fontId="0" fillId="0" borderId="0" xfId="28">
      <alignment/>
      <protection/>
    </xf>
    <xf numFmtId="1" fontId="27" fillId="0" borderId="0" xfId="45" applyNumberFormat="1" applyFont="1" applyBorder="1" applyAlignment="1">
      <alignment vertical="center"/>
      <protection/>
    </xf>
    <xf numFmtId="0" fontId="12" fillId="0" borderId="0" xfId="45" applyFont="1" applyFill="1" applyBorder="1" applyAlignment="1">
      <alignment horizontal="right" vertical="center"/>
      <protection/>
    </xf>
    <xf numFmtId="0" fontId="1" fillId="0" borderId="0" xfId="45" applyFont="1" applyFill="1" applyBorder="1" applyAlignment="1">
      <alignment vertical="center"/>
      <protection/>
    </xf>
    <xf numFmtId="0" fontId="1" fillId="0" borderId="0" xfId="45" applyAlignment="1">
      <alignment vertical="center"/>
      <protection/>
    </xf>
    <xf numFmtId="0" fontId="38" fillId="0" borderId="0" xfId="45" applyFont="1" applyAlignment="1">
      <alignment/>
      <protection/>
    </xf>
    <xf numFmtId="0" fontId="38" fillId="0" borderId="0" xfId="45" applyFont="1" applyAlignment="1">
      <alignment horizontal="centerContinuous"/>
      <protection/>
    </xf>
    <xf numFmtId="0" fontId="36" fillId="0" borderId="0" xfId="45" applyFont="1" applyAlignment="1">
      <alignment horizontal="centerContinuous"/>
      <protection/>
    </xf>
    <xf numFmtId="0" fontId="1" fillId="0" borderId="0" xfId="45" applyAlignment="1">
      <alignment horizontal="centerContinuous"/>
      <protection/>
    </xf>
    <xf numFmtId="0" fontId="40" fillId="0" borderId="0" xfId="45" applyFont="1" applyAlignment="1">
      <alignment vertical="center"/>
      <protection/>
    </xf>
    <xf numFmtId="0" fontId="18" fillId="0" borderId="1" xfId="45" applyFont="1" applyBorder="1" applyAlignment="1">
      <alignment horizontal="center" vertical="center" wrapText="1"/>
      <protection/>
    </xf>
    <xf numFmtId="0" fontId="1" fillId="0" borderId="29" xfId="45" applyFont="1" applyBorder="1" applyAlignment="1">
      <alignment vertical="center"/>
      <protection/>
    </xf>
    <xf numFmtId="0" fontId="1" fillId="0" borderId="30" xfId="45" applyFont="1" applyBorder="1" applyAlignment="1">
      <alignment vertical="center"/>
      <protection/>
    </xf>
    <xf numFmtId="10" fontId="1" fillId="0" borderId="30" xfId="66" applyNumberFormat="1" applyFont="1" applyFill="1" applyBorder="1" applyAlignment="1">
      <alignment horizontal="center" vertical="center"/>
    </xf>
    <xf numFmtId="4" fontId="1" fillId="0" borderId="30" xfId="45" applyNumberFormat="1" applyFont="1" applyBorder="1" applyAlignment="1">
      <alignment vertical="center"/>
      <protection/>
    </xf>
    <xf numFmtId="2" fontId="41" fillId="20" borderId="1" xfId="66" applyNumberFormat="1" applyFont="1" applyFill="1" applyBorder="1" applyAlignment="1">
      <alignment horizontal="center" vertical="center"/>
    </xf>
    <xf numFmtId="2" fontId="1" fillId="20" borderId="1" xfId="66" applyNumberFormat="1" applyFont="1" applyFill="1" applyBorder="1" applyAlignment="1">
      <alignment horizontal="center" vertical="center"/>
    </xf>
    <xf numFmtId="2" fontId="39" fillId="0" borderId="1" xfId="66" applyNumberFormat="1" applyFont="1" applyFill="1" applyBorder="1" applyAlignment="1">
      <alignment horizontal="center" vertical="center"/>
    </xf>
    <xf numFmtId="0" fontId="1" fillId="0" borderId="32" xfId="45" applyFont="1" applyBorder="1" applyAlignment="1">
      <alignment vertical="center"/>
      <protection/>
    </xf>
    <xf numFmtId="0" fontId="1" fillId="0" borderId="33" xfId="45" applyFont="1" applyBorder="1" applyAlignment="1">
      <alignment vertical="center"/>
      <protection/>
    </xf>
    <xf numFmtId="0" fontId="1" fillId="0" borderId="34" xfId="45" applyFont="1" applyBorder="1" applyAlignment="1">
      <alignment vertical="center"/>
      <protection/>
    </xf>
    <xf numFmtId="10" fontId="1" fillId="0" borderId="34" xfId="66" applyNumberFormat="1" applyFont="1" applyFill="1" applyBorder="1" applyAlignment="1">
      <alignment horizontal="center" vertical="center"/>
    </xf>
    <xf numFmtId="4" fontId="1" fillId="0" borderId="34" xfId="45" applyNumberFormat="1" applyFont="1" applyBorder="1" applyAlignment="1">
      <alignment vertical="center"/>
      <protection/>
    </xf>
    <xf numFmtId="4" fontId="1" fillId="0" borderId="31" xfId="45" applyNumberFormat="1" applyFont="1" applyBorder="1" applyAlignment="1">
      <alignment vertical="center"/>
      <protection/>
    </xf>
    <xf numFmtId="2" fontId="37" fillId="20" borderId="1" xfId="66" applyNumberFormat="1" applyFont="1" applyFill="1" applyBorder="1" applyAlignment="1">
      <alignment horizontal="center" vertical="center"/>
    </xf>
    <xf numFmtId="0" fontId="42" fillId="0" borderId="18" xfId="45" applyFont="1" applyBorder="1">
      <alignment/>
      <protection/>
    </xf>
    <xf numFmtId="0" fontId="12" fillId="0" borderId="18" xfId="45" applyFont="1" applyBorder="1">
      <alignment/>
      <protection/>
    </xf>
    <xf numFmtId="0" fontId="18" fillId="0" borderId="18" xfId="45" applyFont="1" applyBorder="1">
      <alignment/>
      <protection/>
    </xf>
    <xf numFmtId="0" fontId="18" fillId="0" borderId="18" xfId="45" applyFont="1" applyBorder="1" applyAlignment="1">
      <alignment horizontal="center" vertical="center" wrapText="1"/>
      <protection/>
    </xf>
    <xf numFmtId="2" fontId="42" fillId="0" borderId="18" xfId="45" applyNumberFormat="1" applyFont="1" applyBorder="1" applyAlignment="1">
      <alignment horizontal="center" vertical="center"/>
      <protection/>
    </xf>
    <xf numFmtId="0" fontId="1" fillId="0" borderId="8" xfId="45" applyBorder="1">
      <alignment/>
      <protection/>
    </xf>
    <xf numFmtId="49" fontId="19" fillId="0" borderId="0" xfId="45" applyNumberFormat="1" applyFont="1" applyBorder="1" applyAlignment="1">
      <alignment horizontal="left" vertical="center"/>
      <protection/>
    </xf>
    <xf numFmtId="0" fontId="19" fillId="0" borderId="0" xfId="45" applyFont="1" applyBorder="1" applyAlignment="1">
      <alignment horizontal="right" vertical="center"/>
      <protection/>
    </xf>
    <xf numFmtId="49" fontId="13" fillId="0" borderId="0" xfId="45" applyNumberFormat="1" applyFont="1" applyBorder="1" applyAlignment="1">
      <alignment horizontal="center" vertical="center"/>
      <protection/>
    </xf>
    <xf numFmtId="0" fontId="1" fillId="0" borderId="0" xfId="45" applyBorder="1" applyAlignment="1">
      <alignment horizontal="center" vertical="center"/>
      <protection/>
    </xf>
    <xf numFmtId="0" fontId="18" fillId="0" borderId="0" xfId="45" applyFont="1" applyFill="1" applyBorder="1">
      <alignment/>
      <protection/>
    </xf>
    <xf numFmtId="0" fontId="19" fillId="0" borderId="0" xfId="45" applyFont="1">
      <alignment/>
      <protection/>
    </xf>
    <xf numFmtId="0" fontId="3" fillId="16" borderId="4" xfId="0" applyNumberFormat="1" applyFont="1" applyFill="1" applyBorder="1" applyAlignment="1" applyProtection="1">
      <alignment horizontal="center" vertical="center" wrapText="1"/>
      <protection/>
    </xf>
    <xf numFmtId="172" fontId="3" fillId="21" borderId="4" xfId="0" applyNumberFormat="1" applyFont="1" applyFill="1" applyBorder="1" applyAlignment="1" applyProtection="1">
      <alignment horizontal="center" vertical="center" wrapText="1"/>
      <protection/>
    </xf>
    <xf numFmtId="172" fontId="4" fillId="0" borderId="4" xfId="0" applyNumberFormat="1" applyFont="1" applyFill="1" applyBorder="1" applyAlignment="1" applyProtection="1">
      <alignment horizontal="center" vertical="center" wrapText="1"/>
      <protection/>
    </xf>
    <xf numFmtId="172" fontId="3" fillId="22" borderId="4" xfId="0" applyNumberFormat="1" applyFont="1" applyFill="1" applyBorder="1" applyAlignment="1" applyProtection="1">
      <alignment horizontal="center" vertical="center" wrapText="1"/>
      <protection/>
    </xf>
    <xf numFmtId="0" fontId="22" fillId="16" borderId="1" xfId="23" applyFont="1" applyFill="1" applyBorder="1" applyAlignment="1">
      <alignment horizontal="center" vertical="center"/>
      <protection/>
    </xf>
    <xf numFmtId="168" fontId="28" fillId="16" borderId="1" xfId="24" applyNumberFormat="1" applyFont="1" applyFill="1" applyBorder="1" applyAlignment="1">
      <alignment horizontal="center" vertical="center" wrapText="1"/>
    </xf>
    <xf numFmtId="0" fontId="22" fillId="18" borderId="0" xfId="23" applyFont="1" applyFill="1" applyAlignment="1">
      <alignment vertical="center"/>
      <protection/>
    </xf>
    <xf numFmtId="169" fontId="27" fillId="18" borderId="0" xfId="23" applyNumberFormat="1" applyFont="1" applyFill="1" applyBorder="1" applyAlignment="1">
      <alignment horizontal="right" vertical="center"/>
      <protection/>
    </xf>
    <xf numFmtId="0" fontId="23" fillId="18" borderId="0" xfId="23" applyFont="1" applyFill="1" applyAlignment="1">
      <alignment vertical="center"/>
      <protection/>
    </xf>
    <xf numFmtId="0" fontId="23" fillId="18" borderId="0" xfId="23" applyFont="1" applyFill="1" applyAlignment="1">
      <alignment horizontal="center" vertical="center"/>
      <protection/>
    </xf>
    <xf numFmtId="0" fontId="23" fillId="18" borderId="1" xfId="23" applyFont="1" applyFill="1" applyBorder="1" applyAlignment="1">
      <alignment horizontal="center" vertical="center"/>
      <protection/>
    </xf>
    <xf numFmtId="4" fontId="23" fillId="18" borderId="1" xfId="23" applyNumberFormat="1" applyFont="1" applyFill="1" applyBorder="1" applyAlignment="1">
      <alignment horizontal="center" vertical="center"/>
      <protection/>
    </xf>
    <xf numFmtId="0" fontId="23" fillId="18" borderId="1" xfId="23" applyFont="1" applyFill="1" applyBorder="1" applyAlignment="1">
      <alignment horizontal="justify" vertical="center"/>
      <protection/>
    </xf>
    <xf numFmtId="0" fontId="27" fillId="18" borderId="1" xfId="23" applyFont="1" applyFill="1" applyBorder="1" applyAlignment="1">
      <alignment horizontal="center" vertical="center"/>
      <protection/>
    </xf>
    <xf numFmtId="4" fontId="27" fillId="18" borderId="1" xfId="23" applyNumberFormat="1" applyFont="1" applyFill="1" applyBorder="1" applyAlignment="1">
      <alignment horizontal="center" vertical="center"/>
      <protection/>
    </xf>
    <xf numFmtId="0" fontId="27" fillId="18" borderId="1" xfId="23" applyFont="1" applyFill="1" applyBorder="1" applyAlignment="1">
      <alignment horizontal="justify" vertical="center" wrapText="1"/>
      <protection/>
    </xf>
    <xf numFmtId="1" fontId="28" fillId="18" borderId="16" xfId="23" applyNumberFormat="1" applyFont="1" applyFill="1" applyBorder="1" applyAlignment="1">
      <alignment vertical="center"/>
      <protection/>
    </xf>
    <xf numFmtId="0" fontId="27" fillId="18" borderId="0" xfId="23" applyFont="1" applyFill="1" applyBorder="1" applyAlignment="1">
      <alignment horizontal="center" vertical="center" wrapText="1"/>
      <protection/>
    </xf>
    <xf numFmtId="0" fontId="27" fillId="18" borderId="0" xfId="23" applyFont="1" applyFill="1" applyBorder="1" applyAlignment="1">
      <alignment vertical="center"/>
      <protection/>
    </xf>
    <xf numFmtId="0" fontId="27" fillId="18" borderId="0" xfId="23" applyFont="1" applyFill="1" applyBorder="1" applyAlignment="1">
      <alignment horizontal="center" vertical="center"/>
      <protection/>
    </xf>
    <xf numFmtId="4" fontId="27" fillId="18" borderId="0" xfId="23" applyNumberFormat="1" applyFont="1" applyFill="1" applyBorder="1" applyAlignment="1">
      <alignment horizontal="center" vertical="center"/>
      <protection/>
    </xf>
    <xf numFmtId="0" fontId="23" fillId="18" borderId="0" xfId="23" applyFont="1" applyFill="1" applyBorder="1" applyAlignment="1">
      <alignment horizontal="center" vertical="center"/>
      <protection/>
    </xf>
    <xf numFmtId="0" fontId="22" fillId="16" borderId="1" xfId="23" applyFont="1" applyFill="1" applyBorder="1" applyAlignment="1">
      <alignment horizontal="center" vertical="center" wrapText="1"/>
      <protection/>
    </xf>
    <xf numFmtId="0" fontId="22" fillId="16" borderId="1" xfId="23" applyFont="1" applyFill="1" applyBorder="1" applyAlignment="1">
      <alignment horizontal="justify" vertical="center" wrapText="1"/>
      <protection/>
    </xf>
    <xf numFmtId="4" fontId="22" fillId="16" borderId="1" xfId="23" applyNumberFormat="1" applyFont="1" applyFill="1" applyBorder="1" applyAlignment="1">
      <alignment horizontal="center" vertical="center" wrapText="1"/>
      <protection/>
    </xf>
    <xf numFmtId="0" fontId="22" fillId="16" borderId="1" xfId="23" applyFont="1" applyFill="1" applyBorder="1" applyAlignment="1">
      <alignment horizontal="justify" vertical="center"/>
      <protection/>
    </xf>
    <xf numFmtId="0" fontId="23" fillId="0" borderId="1" xfId="23" applyFont="1" applyFill="1" applyBorder="1" applyAlignment="1">
      <alignment horizontal="center" vertical="center" wrapText="1"/>
      <protection/>
    </xf>
    <xf numFmtId="4" fontId="23" fillId="0" borderId="1" xfId="23" applyNumberFormat="1" applyFont="1" applyFill="1" applyBorder="1" applyAlignment="1">
      <alignment horizontal="center" vertical="center" wrapText="1"/>
      <protection/>
    </xf>
    <xf numFmtId="4" fontId="24" fillId="14" borderId="1" xfId="24" applyNumberFormat="1" applyFont="1" applyFill="1" applyBorder="1" applyAlignment="1">
      <alignment horizontal="left" vertical="center"/>
    </xf>
    <xf numFmtId="0" fontId="23" fillId="18" borderId="1" xfId="23" applyFont="1" applyFill="1" applyBorder="1" applyAlignment="1">
      <alignment horizontal="justify" vertical="center" wrapText="1"/>
      <protection/>
    </xf>
    <xf numFmtId="1" fontId="23" fillId="0" borderId="1" xfId="23" applyNumberFormat="1" applyFont="1" applyFill="1" applyBorder="1" applyAlignment="1">
      <alignment horizontal="justify" vertical="center" wrapText="1"/>
      <protection/>
    </xf>
    <xf numFmtId="0" fontId="26" fillId="0" borderId="4" xfId="0" applyNumberFormat="1" applyFont="1" applyFill="1" applyBorder="1" applyAlignment="1" applyProtection="1">
      <alignment horizontal="justify" vertical="center" wrapText="1"/>
      <protection/>
    </xf>
    <xf numFmtId="0" fontId="14" fillId="0" borderId="4"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182" fontId="0" fillId="0" borderId="1" xfId="0" applyNumberFormat="1" applyBorder="1" applyAlignment="1">
      <alignment horizontal="center" vertical="center"/>
    </xf>
    <xf numFmtId="182" fontId="0" fillId="0" borderId="35" xfId="0" applyNumberFormat="1"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left" vertical="center" wrapText="1"/>
    </xf>
    <xf numFmtId="182" fontId="0" fillId="0" borderId="36" xfId="0" applyNumberFormat="1" applyBorder="1" applyAlignment="1">
      <alignment horizontal="center" vertical="center"/>
    </xf>
    <xf numFmtId="182" fontId="0" fillId="0" borderId="37" xfId="0" applyNumberFormat="1" applyBorder="1" applyAlignment="1">
      <alignment horizontal="center" vertical="center"/>
    </xf>
    <xf numFmtId="0" fontId="32" fillId="23" borderId="38" xfId="0" applyFont="1" applyFill="1" applyBorder="1" applyAlignment="1">
      <alignment horizontal="center" vertical="center"/>
    </xf>
    <xf numFmtId="0" fontId="32" fillId="23" borderId="1" xfId="0" applyFont="1" applyFill="1" applyBorder="1" applyAlignment="1">
      <alignment horizontal="center" vertical="center"/>
    </xf>
    <xf numFmtId="0" fontId="32" fillId="23" borderId="1" xfId="0" applyFont="1" applyFill="1" applyBorder="1" applyAlignment="1">
      <alignment horizontal="left" vertical="center"/>
    </xf>
    <xf numFmtId="0" fontId="32" fillId="23" borderId="35" xfId="0" applyFont="1" applyFill="1" applyBorder="1" applyAlignment="1">
      <alignment horizontal="center" wrapText="1"/>
    </xf>
    <xf numFmtId="0" fontId="32" fillId="23" borderId="39" xfId="0" applyFont="1" applyFill="1" applyBorder="1" applyAlignment="1">
      <alignment horizontal="center" vertical="center"/>
    </xf>
    <xf numFmtId="0" fontId="14" fillId="0" borderId="4" xfId="0" applyNumberFormat="1" applyFont="1" applyFill="1" applyBorder="1" applyAlignment="1" applyProtection="1">
      <alignment horizontal="center" vertical="center" wrapText="1"/>
      <protection/>
    </xf>
    <xf numFmtId="0" fontId="13" fillId="11" borderId="4" xfId="0" applyNumberFormat="1" applyFont="1" applyFill="1" applyBorder="1" applyAlignment="1" applyProtection="1">
      <alignment horizontal="center" vertical="center" wrapText="1"/>
      <protection/>
    </xf>
    <xf numFmtId="4" fontId="3" fillId="11" borderId="4" xfId="0" applyNumberFormat="1" applyFont="1" applyFill="1" applyBorder="1" applyAlignment="1" applyProtection="1">
      <alignment horizontal="center" vertical="center" wrapText="1"/>
      <protection/>
    </xf>
    <xf numFmtId="4" fontId="3" fillId="21" borderId="4" xfId="0" applyNumberFormat="1" applyFont="1" applyFill="1" applyBorder="1" applyAlignment="1" applyProtection="1">
      <alignment horizontal="center" vertical="center" wrapText="1"/>
      <protection/>
    </xf>
    <xf numFmtId="4" fontId="50" fillId="0" borderId="4" xfId="0" applyNumberFormat="1" applyFont="1" applyBorder="1" applyAlignment="1">
      <alignment horizontal="center" vertical="center"/>
    </xf>
    <xf numFmtId="4" fontId="3" fillId="22" borderId="4" xfId="0" applyNumberFormat="1" applyFont="1" applyFill="1" applyBorder="1" applyAlignment="1" applyProtection="1">
      <alignment horizontal="center" vertical="center" wrapText="1"/>
      <protection/>
    </xf>
    <xf numFmtId="4" fontId="50" fillId="0" borderId="0" xfId="0" applyNumberFormat="1" applyFont="1" applyAlignment="1">
      <alignment horizontal="center" vertical="center"/>
    </xf>
    <xf numFmtId="4" fontId="4" fillId="0" borderId="4" xfId="0" applyNumberFormat="1" applyFont="1" applyFill="1" applyBorder="1" applyAlignment="1" applyProtection="1">
      <alignment horizontal="center" vertical="center" wrapText="1"/>
      <protection/>
    </xf>
    <xf numFmtId="4" fontId="0" fillId="0" borderId="0" xfId="0" applyNumberFormat="1" applyAlignment="1">
      <alignment horizontal="center"/>
    </xf>
    <xf numFmtId="0" fontId="3" fillId="21" borderId="40" xfId="0" applyNumberFormat="1" applyFont="1" applyFill="1" applyBorder="1" applyAlignment="1" applyProtection="1">
      <alignment horizontal="left" vertical="center" wrapText="1"/>
      <protection/>
    </xf>
    <xf numFmtId="0" fontId="3" fillId="21" borderId="41" xfId="0" applyNumberFormat="1" applyFont="1" applyFill="1" applyBorder="1" applyAlignment="1" applyProtection="1">
      <alignment horizontal="left" vertical="center" wrapText="1"/>
      <protection/>
    </xf>
    <xf numFmtId="0" fontId="3" fillId="21" borderId="42" xfId="0" applyNumberFormat="1" applyFont="1" applyFill="1" applyBorder="1" applyAlignment="1" applyProtection="1">
      <alignment horizontal="left" vertical="center" wrapText="1"/>
      <protection/>
    </xf>
    <xf numFmtId="0" fontId="13" fillId="21" borderId="40" xfId="0" applyNumberFormat="1" applyFont="1" applyFill="1" applyBorder="1" applyAlignment="1" applyProtection="1">
      <alignment horizontal="left" vertical="center" wrapText="1"/>
      <protection/>
    </xf>
    <xf numFmtId="0" fontId="13" fillId="21" borderId="41" xfId="0" applyNumberFormat="1" applyFont="1" applyFill="1" applyBorder="1" applyAlignment="1" applyProtection="1">
      <alignment horizontal="left" vertical="center" wrapText="1"/>
      <protection/>
    </xf>
    <xf numFmtId="0" fontId="13" fillId="21" borderId="42" xfId="0" applyNumberFormat="1" applyFont="1" applyFill="1" applyBorder="1" applyAlignment="1" applyProtection="1">
      <alignment horizontal="left" vertical="center" wrapText="1"/>
      <protection/>
    </xf>
    <xf numFmtId="0" fontId="15" fillId="16" borderId="40" xfId="0" applyNumberFormat="1" applyFont="1" applyFill="1" applyBorder="1" applyAlignment="1" applyProtection="1">
      <alignment horizontal="right" vertical="center" wrapText="1"/>
      <protection/>
    </xf>
    <xf numFmtId="0" fontId="15" fillId="16" borderId="41" xfId="0" applyNumberFormat="1" applyFont="1" applyFill="1" applyBorder="1" applyAlignment="1" applyProtection="1">
      <alignment horizontal="right" vertical="center" wrapText="1"/>
      <protection/>
    </xf>
    <xf numFmtId="0" fontId="15" fillId="16" borderId="42" xfId="0" applyNumberFormat="1" applyFont="1" applyFill="1" applyBorder="1" applyAlignment="1" applyProtection="1">
      <alignment horizontal="right" vertical="center" wrapText="1"/>
      <protection/>
    </xf>
    <xf numFmtId="1" fontId="23" fillId="0" borderId="15" xfId="23" applyNumberFormat="1" applyFont="1" applyBorder="1" applyAlignment="1">
      <alignment horizontal="center" vertical="center"/>
      <protection/>
    </xf>
    <xf numFmtId="0" fontId="23" fillId="0" borderId="15" xfId="23" applyFont="1" applyBorder="1" applyAlignment="1">
      <alignment horizontal="center" vertical="center"/>
      <protection/>
    </xf>
    <xf numFmtId="168" fontId="28" fillId="24" borderId="29" xfId="24" applyNumberFormat="1" applyFont="1" applyFill="1" applyBorder="1" applyAlignment="1">
      <alignment horizontal="center" vertical="center" wrapText="1"/>
    </xf>
    <xf numFmtId="168" fontId="28" fillId="24" borderId="30" xfId="24" applyNumberFormat="1" applyFont="1" applyFill="1" applyBorder="1" applyAlignment="1">
      <alignment horizontal="center" vertical="center" wrapText="1"/>
    </xf>
    <xf numFmtId="168" fontId="28" fillId="24" borderId="31" xfId="24" applyNumberFormat="1" applyFont="1" applyFill="1" applyBorder="1" applyAlignment="1">
      <alignment horizontal="center" vertical="center" wrapText="1"/>
    </xf>
    <xf numFmtId="0" fontId="28" fillId="24" borderId="29" xfId="23" applyFont="1" applyFill="1" applyBorder="1" applyAlignment="1">
      <alignment horizontal="center" vertical="center" wrapText="1"/>
      <protection/>
    </xf>
    <xf numFmtId="0" fontId="28" fillId="24" borderId="30" xfId="23" applyFont="1" applyFill="1" applyBorder="1" applyAlignment="1">
      <alignment horizontal="center" vertical="center" wrapText="1"/>
      <protection/>
    </xf>
    <xf numFmtId="0" fontId="28" fillId="24" borderId="31" xfId="23" applyFont="1" applyFill="1" applyBorder="1" applyAlignment="1">
      <alignment horizontal="center" vertical="center" wrapText="1"/>
      <protection/>
    </xf>
    <xf numFmtId="0" fontId="22" fillId="14" borderId="24" xfId="23" applyFont="1" applyFill="1" applyBorder="1" applyAlignment="1">
      <alignment horizontal="center" vertical="center"/>
      <protection/>
    </xf>
    <xf numFmtId="0" fontId="22" fillId="14" borderId="25" xfId="23" applyFont="1" applyFill="1" applyBorder="1" applyAlignment="1">
      <alignment horizontal="center" vertical="center"/>
      <protection/>
    </xf>
    <xf numFmtId="0" fontId="22" fillId="14" borderId="26" xfId="23" applyFont="1" applyFill="1" applyBorder="1" applyAlignment="1">
      <alignment horizontal="center" vertical="center"/>
      <protection/>
    </xf>
    <xf numFmtId="1" fontId="23" fillId="16" borderId="43" xfId="23" applyNumberFormat="1" applyFont="1" applyFill="1" applyBorder="1" applyAlignment="1">
      <alignment horizontal="center" vertical="center"/>
      <protection/>
    </xf>
    <xf numFmtId="1" fontId="23" fillId="16" borderId="44" xfId="23" applyNumberFormat="1" applyFont="1" applyFill="1" applyBorder="1" applyAlignment="1">
      <alignment horizontal="center" vertical="center"/>
      <protection/>
    </xf>
    <xf numFmtId="0" fontId="22" fillId="14" borderId="24" xfId="23" applyFont="1" applyFill="1" applyBorder="1" applyAlignment="1">
      <alignment horizontal="center" vertical="center" wrapText="1"/>
      <protection/>
    </xf>
    <xf numFmtId="0" fontId="22" fillId="14" borderId="25" xfId="23" applyFont="1" applyFill="1" applyBorder="1" applyAlignment="1">
      <alignment horizontal="center" vertical="center" wrapText="1"/>
      <protection/>
    </xf>
    <xf numFmtId="0" fontId="22" fillId="14" borderId="26" xfId="23" applyFont="1" applyFill="1" applyBorder="1" applyAlignment="1">
      <alignment horizontal="center" vertical="center" wrapText="1"/>
      <protection/>
    </xf>
    <xf numFmtId="0" fontId="23" fillId="14" borderId="27" xfId="23" applyFont="1" applyFill="1" applyBorder="1" applyAlignment="1">
      <alignment horizontal="center" vertical="center"/>
      <protection/>
    </xf>
    <xf numFmtId="0" fontId="23" fillId="14" borderId="12" xfId="23" applyFont="1" applyFill="1" applyBorder="1" applyAlignment="1">
      <alignment horizontal="center" vertical="center"/>
      <protection/>
    </xf>
    <xf numFmtId="0" fontId="23" fillId="0" borderId="24" xfId="23" applyFont="1" applyBorder="1" applyAlignment="1">
      <alignment horizontal="center" vertical="center"/>
      <protection/>
    </xf>
    <xf numFmtId="0" fontId="23" fillId="0" borderId="25" xfId="23" applyFont="1" applyBorder="1" applyAlignment="1">
      <alignment horizontal="center" vertical="center"/>
      <protection/>
    </xf>
    <xf numFmtId="0" fontId="23" fillId="0" borderId="26" xfId="23" applyFont="1" applyBorder="1" applyAlignment="1">
      <alignment horizontal="center" vertical="center"/>
      <protection/>
    </xf>
    <xf numFmtId="0" fontId="23" fillId="16" borderId="17" xfId="23" applyFont="1" applyFill="1" applyBorder="1" applyAlignment="1">
      <alignment horizontal="center" vertical="center"/>
      <protection/>
    </xf>
    <xf numFmtId="0" fontId="23" fillId="16" borderId="18" xfId="23" applyFont="1" applyFill="1" applyBorder="1" applyAlignment="1">
      <alignment horizontal="center" vertical="center"/>
      <protection/>
    </xf>
    <xf numFmtId="0" fontId="23" fillId="16" borderId="19" xfId="23" applyFont="1" applyFill="1" applyBorder="1" applyAlignment="1">
      <alignment horizontal="center" vertical="center"/>
      <protection/>
    </xf>
    <xf numFmtId="0" fontId="23" fillId="0" borderId="17" xfId="23" applyFont="1" applyBorder="1" applyAlignment="1">
      <alignment horizontal="center" vertical="center"/>
      <protection/>
    </xf>
    <xf numFmtId="0" fontId="23" fillId="0" borderId="18" xfId="23" applyFont="1" applyBorder="1" applyAlignment="1">
      <alignment horizontal="center" vertical="center"/>
      <protection/>
    </xf>
    <xf numFmtId="0" fontId="23" fillId="0" borderId="19" xfId="23" applyFont="1" applyBorder="1" applyAlignment="1">
      <alignment horizontal="center" vertical="center"/>
      <protection/>
    </xf>
    <xf numFmtId="0" fontId="22" fillId="0" borderId="24" xfId="23" applyFont="1" applyFill="1" applyBorder="1" applyAlignment="1">
      <alignment horizontal="center" vertical="center"/>
      <protection/>
    </xf>
    <xf numFmtId="0" fontId="22" fillId="0" borderId="25" xfId="23" applyFont="1" applyFill="1" applyBorder="1" applyAlignment="1">
      <alignment horizontal="center" vertical="center"/>
      <protection/>
    </xf>
    <xf numFmtId="0" fontId="22" fillId="0" borderId="26" xfId="23" applyFont="1" applyFill="1" applyBorder="1" applyAlignment="1">
      <alignment horizontal="center" vertical="center"/>
      <protection/>
    </xf>
    <xf numFmtId="0" fontId="23" fillId="0" borderId="13" xfId="23" applyFont="1" applyFill="1" applyBorder="1" applyAlignment="1">
      <alignment horizontal="center"/>
      <protection/>
    </xf>
    <xf numFmtId="0" fontId="23" fillId="0" borderId="5" xfId="23" applyFont="1" applyFill="1" applyBorder="1" applyAlignment="1">
      <alignment horizontal="center"/>
      <protection/>
    </xf>
    <xf numFmtId="0" fontId="23" fillId="0" borderId="14" xfId="23" applyFont="1" applyFill="1" applyBorder="1" applyAlignment="1">
      <alignment horizontal="center"/>
      <protection/>
    </xf>
    <xf numFmtId="0" fontId="23" fillId="0" borderId="0" xfId="23" applyFont="1" applyFill="1" applyBorder="1" applyAlignment="1">
      <alignment horizontal="center"/>
      <protection/>
    </xf>
    <xf numFmtId="0" fontId="23" fillId="0" borderId="14" xfId="23" applyFont="1" applyFill="1" applyBorder="1" applyAlignment="1">
      <alignment horizontal="center" wrapText="1"/>
      <protection/>
    </xf>
    <xf numFmtId="0" fontId="23" fillId="0" borderId="0" xfId="23" applyFont="1" applyFill="1" applyBorder="1" applyAlignment="1">
      <alignment horizontal="center" wrapText="1"/>
      <protection/>
    </xf>
    <xf numFmtId="0" fontId="23" fillId="0" borderId="20" xfId="23" applyFont="1" applyFill="1" applyBorder="1" applyAlignment="1">
      <alignment horizontal="center"/>
      <protection/>
    </xf>
    <xf numFmtId="0" fontId="23" fillId="0" borderId="8" xfId="23" applyFont="1" applyFill="1" applyBorder="1" applyAlignment="1">
      <alignment horizontal="center"/>
      <protection/>
    </xf>
    <xf numFmtId="0" fontId="22" fillId="14" borderId="14" xfId="23" applyFont="1" applyFill="1" applyBorder="1" applyAlignment="1">
      <alignment horizontal="center" vertical="center" wrapText="1"/>
      <protection/>
    </xf>
    <xf numFmtId="0" fontId="22" fillId="14" borderId="20" xfId="23" applyFont="1" applyFill="1" applyBorder="1" applyAlignment="1">
      <alignment horizontal="center" vertical="center" wrapText="1"/>
      <protection/>
    </xf>
    <xf numFmtId="0" fontId="23" fillId="0" borderId="27" xfId="23" applyFont="1" applyBorder="1" applyAlignment="1">
      <alignment horizontal="center" vertical="center"/>
      <protection/>
    </xf>
    <xf numFmtId="0" fontId="23" fillId="0" borderId="12" xfId="23" applyFont="1" applyBorder="1" applyAlignment="1">
      <alignment horizontal="center" vertical="center"/>
      <protection/>
    </xf>
    <xf numFmtId="0" fontId="24" fillId="14" borderId="13" xfId="23" applyFont="1" applyFill="1" applyBorder="1" applyAlignment="1">
      <alignment horizontal="center" vertical="center"/>
      <protection/>
    </xf>
    <xf numFmtId="0" fontId="24" fillId="14" borderId="6" xfId="23" applyFont="1" applyFill="1" applyBorder="1" applyAlignment="1">
      <alignment horizontal="center" vertical="center"/>
      <protection/>
    </xf>
    <xf numFmtId="0" fontId="24" fillId="14" borderId="20" xfId="23" applyFont="1" applyFill="1" applyBorder="1" applyAlignment="1">
      <alignment horizontal="center" vertical="center"/>
      <protection/>
    </xf>
    <xf numFmtId="0" fontId="24" fillId="14" borderId="9" xfId="23" applyFont="1" applyFill="1" applyBorder="1" applyAlignment="1">
      <alignment horizontal="center" vertical="center"/>
      <protection/>
    </xf>
    <xf numFmtId="0" fontId="24" fillId="14" borderId="14" xfId="23" applyFont="1" applyFill="1" applyBorder="1" applyAlignment="1">
      <alignment horizontal="center" vertical="center"/>
      <protection/>
    </xf>
    <xf numFmtId="0" fontId="24" fillId="14" borderId="7" xfId="23" applyFont="1" applyFill="1" applyBorder="1" applyAlignment="1">
      <alignment horizontal="center" vertical="center"/>
      <protection/>
    </xf>
    <xf numFmtId="0" fontId="36" fillId="0" borderId="0" xfId="45" applyFont="1" applyAlignment="1">
      <alignment horizontal="center" vertical="center"/>
      <protection/>
    </xf>
    <xf numFmtId="0" fontId="39" fillId="25" borderId="29" xfId="45" applyFont="1" applyFill="1" applyBorder="1" applyAlignment="1">
      <alignment horizontal="left" vertical="center"/>
      <protection/>
    </xf>
    <xf numFmtId="0" fontId="39" fillId="25" borderId="30" xfId="45" applyFont="1" applyFill="1" applyBorder="1" applyAlignment="1">
      <alignment horizontal="left" vertical="center"/>
      <protection/>
    </xf>
    <xf numFmtId="0" fontId="39" fillId="25" borderId="31" xfId="45" applyFont="1" applyFill="1" applyBorder="1" applyAlignment="1">
      <alignment horizontal="left" vertical="center"/>
      <protection/>
    </xf>
    <xf numFmtId="0" fontId="36" fillId="0" borderId="0" xfId="45" applyFont="1" applyFill="1" applyBorder="1" applyAlignment="1">
      <alignment horizontal="center" vertical="center" wrapText="1"/>
      <protection/>
    </xf>
    <xf numFmtId="0" fontId="19" fillId="0" borderId="0" xfId="45" applyFont="1" applyBorder="1" applyAlignment="1">
      <alignment vertical="center"/>
      <protection/>
    </xf>
    <xf numFmtId="0" fontId="39" fillId="0" borderId="0" xfId="45" applyFont="1" applyFill="1" applyBorder="1" applyAlignment="1">
      <alignment horizontal="left"/>
      <protection/>
    </xf>
    <xf numFmtId="0" fontId="19" fillId="0" borderId="13" xfId="45" applyFont="1" applyBorder="1" applyAlignment="1">
      <alignment horizontal="right" vertical="center"/>
      <protection/>
    </xf>
    <xf numFmtId="0" fontId="19" fillId="0" borderId="14" xfId="45" applyFont="1" applyBorder="1" applyAlignment="1">
      <alignment horizontal="right" vertical="center"/>
      <protection/>
    </xf>
    <xf numFmtId="0" fontId="19" fillId="0" borderId="20" xfId="45" applyFont="1" applyBorder="1" applyAlignment="1">
      <alignment horizontal="right" vertical="center"/>
      <protection/>
    </xf>
    <xf numFmtId="0" fontId="19" fillId="0" borderId="11" xfId="45" applyFont="1" applyBorder="1" applyAlignment="1">
      <alignment horizontal="center"/>
      <protection/>
    </xf>
    <xf numFmtId="49" fontId="19" fillId="0" borderId="5" xfId="45" applyNumberFormat="1" applyFont="1" applyBorder="1" applyAlignment="1">
      <alignment horizontal="left" vertical="center"/>
      <protection/>
    </xf>
    <xf numFmtId="49" fontId="19" fillId="0" borderId="0" xfId="45" applyNumberFormat="1" applyFont="1" applyBorder="1" applyAlignment="1">
      <alignment horizontal="left" vertical="center"/>
      <protection/>
    </xf>
    <xf numFmtId="49" fontId="19" fillId="0" borderId="8" xfId="45" applyNumberFormat="1" applyFont="1" applyBorder="1" applyAlignment="1">
      <alignment horizontal="left" vertical="center"/>
      <protection/>
    </xf>
    <xf numFmtId="0" fontId="43" fillId="0" borderId="6" xfId="45" applyFont="1" applyFill="1" applyBorder="1" applyAlignment="1">
      <alignment horizontal="center" vertical="center"/>
      <protection/>
    </xf>
    <xf numFmtId="0" fontId="18" fillId="0" borderId="7" xfId="45" applyFont="1" applyFill="1" applyBorder="1" applyAlignment="1">
      <alignment horizontal="center" vertical="center"/>
      <protection/>
    </xf>
    <xf numFmtId="0" fontId="18" fillId="0" borderId="9" xfId="45" applyFont="1" applyFill="1" applyBorder="1" applyAlignment="1">
      <alignment horizontal="center" vertical="center"/>
      <protection/>
    </xf>
    <xf numFmtId="49" fontId="13" fillId="0" borderId="5" xfId="45" applyNumberFormat="1" applyFont="1" applyBorder="1" applyAlignment="1">
      <alignment horizontal="center" vertical="center"/>
      <protection/>
    </xf>
    <xf numFmtId="49" fontId="13" fillId="0" borderId="8" xfId="45" applyNumberFormat="1" applyFont="1" applyBorder="1" applyAlignment="1">
      <alignment horizontal="center" vertical="center"/>
      <protection/>
    </xf>
    <xf numFmtId="49" fontId="19" fillId="0" borderId="5" xfId="45" applyNumberFormat="1" applyFont="1" applyBorder="1" applyAlignment="1">
      <alignment horizontal="center" vertical="center"/>
      <protection/>
    </xf>
    <xf numFmtId="0" fontId="1" fillId="0" borderId="5" xfId="45" applyBorder="1" applyAlignment="1">
      <alignment horizontal="center" vertical="center"/>
      <protection/>
    </xf>
    <xf numFmtId="0" fontId="1" fillId="0" borderId="8" xfId="45" applyBorder="1" applyAlignment="1">
      <alignment horizontal="center" vertical="center"/>
      <protection/>
    </xf>
    <xf numFmtId="0" fontId="39" fillId="26" borderId="29" xfId="45" applyFont="1" applyFill="1" applyBorder="1" applyAlignment="1">
      <alignment horizontal="right" vertical="center"/>
      <protection/>
    </xf>
    <xf numFmtId="0" fontId="39" fillId="26" borderId="30" xfId="45" applyFont="1" applyFill="1" applyBorder="1" applyAlignment="1">
      <alignment horizontal="right" vertical="center"/>
      <protection/>
    </xf>
    <xf numFmtId="0" fontId="39" fillId="26" borderId="31" xfId="45" applyFont="1" applyFill="1" applyBorder="1" applyAlignment="1">
      <alignment horizontal="right" vertical="center"/>
      <protection/>
    </xf>
    <xf numFmtId="0" fontId="18" fillId="0" borderId="29" xfId="45" applyFont="1" applyBorder="1" applyAlignment="1">
      <alignment horizontal="center" vertical="center" wrapText="1"/>
      <protection/>
    </xf>
    <xf numFmtId="0" fontId="18" fillId="0" borderId="30" xfId="45" applyFont="1" applyBorder="1" applyAlignment="1">
      <alignment horizontal="center" vertical="center" wrapText="1"/>
      <protection/>
    </xf>
    <xf numFmtId="0" fontId="18" fillId="0" borderId="31" xfId="45" applyFont="1" applyBorder="1" applyAlignment="1">
      <alignment horizontal="center" vertical="center" wrapText="1"/>
      <protection/>
    </xf>
    <xf numFmtId="0" fontId="1" fillId="0" borderId="29" xfId="45" applyFont="1" applyBorder="1" applyAlignment="1">
      <alignment horizontal="left" vertical="center"/>
      <protection/>
    </xf>
    <xf numFmtId="0" fontId="1" fillId="0" borderId="30" xfId="45" applyFont="1" applyBorder="1" applyAlignment="1">
      <alignment horizontal="left" vertical="center"/>
      <protection/>
    </xf>
    <xf numFmtId="0" fontId="1" fillId="0" borderId="31" xfId="45" applyFont="1" applyBorder="1" applyAlignment="1">
      <alignment horizontal="left" vertical="center"/>
      <protection/>
    </xf>
    <xf numFmtId="0" fontId="19" fillId="20" borderId="45" xfId="45" applyFont="1" applyFill="1" applyBorder="1" applyAlignment="1">
      <alignment horizontal="right" vertical="center"/>
      <protection/>
    </xf>
    <xf numFmtId="0" fontId="19" fillId="20" borderId="46" xfId="45" applyFont="1" applyFill="1" applyBorder="1" applyAlignment="1">
      <alignment horizontal="right" vertical="center"/>
      <protection/>
    </xf>
    <xf numFmtId="0" fontId="19" fillId="20" borderId="47" xfId="45" applyFont="1" applyFill="1" applyBorder="1" applyAlignment="1">
      <alignment horizontal="right" vertical="center"/>
      <protection/>
    </xf>
    <xf numFmtId="0" fontId="19" fillId="20" borderId="48" xfId="45" applyFont="1" applyFill="1" applyBorder="1" applyAlignment="1">
      <alignment horizontal="right" vertical="center"/>
      <protection/>
    </xf>
    <xf numFmtId="10" fontId="19" fillId="20" borderId="49" xfId="45" applyNumberFormat="1" applyFont="1" applyFill="1" applyBorder="1" applyAlignment="1">
      <alignment horizontal="center" vertical="center"/>
      <protection/>
    </xf>
    <xf numFmtId="10" fontId="19" fillId="20" borderId="50" xfId="45" applyNumberFormat="1" applyFont="1" applyFill="1" applyBorder="1" applyAlignment="1">
      <alignment horizontal="center" vertical="center"/>
      <protection/>
    </xf>
    <xf numFmtId="49" fontId="28" fillId="16" borderId="29" xfId="26" applyNumberFormat="1" applyFont="1" applyFill="1" applyBorder="1" applyAlignment="1">
      <alignment horizontal="right" vertical="center" wrapText="1"/>
      <protection/>
    </xf>
    <xf numFmtId="49" fontId="28" fillId="16" borderId="31" xfId="26" applyNumberFormat="1" applyFont="1" applyFill="1" applyBorder="1" applyAlignment="1">
      <alignment horizontal="right" vertical="center" wrapText="1"/>
      <protection/>
    </xf>
    <xf numFmtId="49" fontId="28" fillId="18" borderId="1" xfId="26" applyNumberFormat="1" applyFont="1" applyFill="1" applyBorder="1" applyAlignment="1">
      <alignment horizontal="center" vertical="center"/>
      <protection/>
    </xf>
    <xf numFmtId="49" fontId="27" fillId="18" borderId="1" xfId="26" applyNumberFormat="1" applyFont="1" applyFill="1" applyBorder="1" applyAlignment="1">
      <alignment horizontal="center" vertical="center" wrapText="1"/>
      <protection/>
    </xf>
    <xf numFmtId="169" fontId="27" fillId="18" borderId="1" xfId="26" applyNumberFormat="1" applyFont="1" applyFill="1" applyBorder="1" applyAlignment="1">
      <alignment horizontal="center" vertical="center" wrapText="1"/>
      <protection/>
    </xf>
    <xf numFmtId="171" fontId="28" fillId="16" borderId="1" xfId="26" applyNumberFormat="1" applyFont="1" applyFill="1" applyBorder="1" applyAlignment="1">
      <alignment horizontal="center" vertical="center"/>
      <protection/>
    </xf>
    <xf numFmtId="0" fontId="12" fillId="16" borderId="1" xfId="26" applyFont="1" applyFill="1" applyBorder="1" applyAlignment="1">
      <alignment horizontal="center" vertical="center"/>
      <protection/>
    </xf>
    <xf numFmtId="0" fontId="12" fillId="16" borderId="1" xfId="26" applyFont="1" applyFill="1" applyBorder="1" applyAlignment="1">
      <alignment horizontal="center" vertical="center" wrapText="1"/>
      <protection/>
    </xf>
    <xf numFmtId="0" fontId="32" fillId="23" borderId="51" xfId="0" applyFont="1" applyFill="1" applyBorder="1" applyAlignment="1">
      <alignment horizontal="center" vertical="center"/>
    </xf>
    <xf numFmtId="0" fontId="32" fillId="23" borderId="52" xfId="0" applyFont="1" applyFill="1" applyBorder="1" applyAlignment="1">
      <alignment horizontal="center" vertical="center"/>
    </xf>
    <xf numFmtId="0" fontId="32" fillId="23" borderId="53" xfId="0" applyFont="1" applyFill="1" applyBorder="1" applyAlignment="1">
      <alignment horizontal="center" vertical="center"/>
    </xf>
    <xf numFmtId="0" fontId="5" fillId="0" borderId="4" xfId="0" applyNumberFormat="1" applyFont="1" applyFill="1" applyBorder="1" applyAlignment="1" applyProtection="1">
      <alignment horizontal="right" vertical="center" wrapText="1"/>
      <protection/>
    </xf>
    <xf numFmtId="0" fontId="5" fillId="0" borderId="4" xfId="0" applyNumberFormat="1" applyFont="1" applyFill="1" applyBorder="1" applyAlignment="1" applyProtection="1">
      <alignment horizontal="right" vertical="center" wrapText="1"/>
      <protection locked="0"/>
    </xf>
    <xf numFmtId="0" fontId="2"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locked="0"/>
    </xf>
    <xf numFmtId="0" fontId="0" fillId="13" borderId="0" xfId="0" applyNumberFormat="1" applyFont="1" applyFill="1" applyBorder="1" applyAlignment="1" applyProtection="1">
      <alignment horizontal="left" vertical="top" wrapText="1"/>
      <protection locked="0"/>
    </xf>
    <xf numFmtId="0" fontId="3" fillId="11" borderId="4" xfId="0" applyNumberFormat="1" applyFont="1" applyFill="1" applyBorder="1" applyAlignment="1" applyProtection="1">
      <alignment horizontal="center" vertical="center" wrapText="1"/>
      <protection/>
    </xf>
    <xf numFmtId="0" fontId="3" fillId="11" borderId="4"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locked="0"/>
    </xf>
    <xf numFmtId="0" fontId="7" fillId="11" borderId="4" xfId="0" applyNumberFormat="1" applyFont="1" applyFill="1" applyBorder="1" applyAlignment="1" applyProtection="1">
      <alignment horizontal="left" vertical="center" wrapText="1"/>
      <protection/>
    </xf>
    <xf numFmtId="0" fontId="7" fillId="11" borderId="4" xfId="0" applyNumberFormat="1" applyFont="1" applyFill="1" applyBorder="1" applyAlignment="1" applyProtection="1">
      <alignment horizontal="left" vertical="center" wrapText="1"/>
      <protection locked="0"/>
    </xf>
    <xf numFmtId="0" fontId="7" fillId="0" borderId="4" xfId="0" applyNumberFormat="1" applyFont="1" applyFill="1" applyBorder="1" applyAlignment="1" applyProtection="1">
      <alignment horizontal="right" vertical="top" wrapText="1"/>
      <protection/>
    </xf>
    <xf numFmtId="0" fontId="7" fillId="0" borderId="4" xfId="0" applyNumberFormat="1" applyFont="1" applyFill="1" applyBorder="1" applyAlignment="1" applyProtection="1">
      <alignment horizontal="right" vertical="top" wrapText="1"/>
      <protection locked="0"/>
    </xf>
    <xf numFmtId="0" fontId="3" fillId="0" borderId="4" xfId="0" applyNumberFormat="1" applyFont="1" applyFill="1" applyBorder="1" applyAlignment="1" applyProtection="1">
      <alignment horizontal="right" vertical="center" wrapText="1"/>
      <protection/>
    </xf>
    <xf numFmtId="0" fontId="3" fillId="0" borderId="4"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horizontal="right" vertical="center" wrapText="1"/>
      <protection locked="0"/>
    </xf>
    <xf numFmtId="0" fontId="1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locked="0"/>
    </xf>
  </cellXfs>
  <cellStyles count="74">
    <cellStyle name="Normal" xfId="0"/>
    <cellStyle name="Percent" xfId="15"/>
    <cellStyle name="Currency" xfId="16"/>
    <cellStyle name="Currency [0]" xfId="17"/>
    <cellStyle name="Comma" xfId="18"/>
    <cellStyle name="Comma [0]" xfId="19"/>
    <cellStyle name="Moeda" xfId="20"/>
    <cellStyle name="Normal 12 2" xfId="21"/>
    <cellStyle name="Porcentagem 2 3" xfId="22"/>
    <cellStyle name="Normal 2" xfId="23"/>
    <cellStyle name="Vírgula 2" xfId="24"/>
    <cellStyle name="Porcentagem 2" xfId="25"/>
    <cellStyle name="Normal 6" xfId="26"/>
    <cellStyle name="Separador de milhares 2" xfId="27"/>
    <cellStyle name="Normal 9" xfId="28"/>
    <cellStyle name="20% - Ênfase1 2" xfId="29"/>
    <cellStyle name="20% - Ênfase2 2" xfId="30"/>
    <cellStyle name="20% - Ênfase3 2" xfId="31"/>
    <cellStyle name="20% - Ênfase4 2" xfId="32"/>
    <cellStyle name="40% - Ênfase3 2" xfId="33"/>
    <cellStyle name="60% - Ênfase3 2" xfId="34"/>
    <cellStyle name="60% - Ênfase4 2" xfId="35"/>
    <cellStyle name="60% - Ênfase6 2" xfId="36"/>
    <cellStyle name="Estilo 1" xfId="37"/>
    <cellStyle name="Euro" xfId="38"/>
    <cellStyle name="Hyperlink 2" xfId="39"/>
    <cellStyle name="Moeda 2" xfId="40"/>
    <cellStyle name="Moeda 2 2 2" xfId="41"/>
    <cellStyle name="Moeda 3" xfId="42"/>
    <cellStyle name="Moeda 3 3" xfId="43"/>
    <cellStyle name="Normal 10" xfId="44"/>
    <cellStyle name="Normal 10 2" xfId="45"/>
    <cellStyle name="Normal 11" xfId="46"/>
    <cellStyle name="Normal 13" xfId="47"/>
    <cellStyle name="Normal 2 3" xfId="48"/>
    <cellStyle name="Normal 2 2" xfId="49"/>
    <cellStyle name="Normal 2 2 2" xfId="50"/>
    <cellStyle name="Normal 3" xfId="51"/>
    <cellStyle name="Normal 3 2" xfId="52"/>
    <cellStyle name="Normal 3 3" xfId="53"/>
    <cellStyle name="Normal 3 3 2" xfId="54"/>
    <cellStyle name="Normal 3 4" xfId="55"/>
    <cellStyle name="Normal 4" xfId="56"/>
    <cellStyle name="Normal 4 2" xfId="57"/>
    <cellStyle name="Normal 4_RUA VINICIUS DE MORAES   1ª MEDIÇÃO FEITA PELA QUADRANTE EXCEL 2003" xfId="58"/>
    <cellStyle name="Normal 5" xfId="59"/>
    <cellStyle name="Normal 6 2" xfId="60"/>
    <cellStyle name="Normal 7" xfId="61"/>
    <cellStyle name="Normal 8" xfId="62"/>
    <cellStyle name="Normal 9 2" xfId="63"/>
    <cellStyle name="Nota 2" xfId="64"/>
    <cellStyle name="Nota 2 2" xfId="65"/>
    <cellStyle name="Porcentagem 2 4" xfId="66"/>
    <cellStyle name="Porcentagem 2 2" xfId="67"/>
    <cellStyle name="Porcentagem 2 2 2" xfId="68"/>
    <cellStyle name="Porcentagem 2 3 2" xfId="69"/>
    <cellStyle name="Porcentagem 3" xfId="70"/>
    <cellStyle name="Porcentagem 3 2" xfId="71"/>
    <cellStyle name="Porcentagem 4" xfId="72"/>
    <cellStyle name="Separador de milhares 2 4" xfId="73"/>
    <cellStyle name="Separador de milhares 2 2" xfId="74"/>
    <cellStyle name="Separador de milhares 2 2 2" xfId="75"/>
    <cellStyle name="Separador de milhares 2 2 3" xfId="76"/>
    <cellStyle name="Separador de milhares 2 2 4" xfId="77"/>
    <cellStyle name="Separador de milhares 2 3" xfId="78"/>
    <cellStyle name="Separador de milhares 3" xfId="79"/>
    <cellStyle name="Separador de milhares 4" xfId="80"/>
    <cellStyle name="Separador de milhares 4 2" xfId="81"/>
    <cellStyle name="Separador de milhaȤes" xfId="82"/>
    <cellStyle name="Título 5" xfId="83"/>
    <cellStyle name="Vírgula 2 3" xfId="84"/>
    <cellStyle name="Vírgula 2 2" xfId="85"/>
    <cellStyle name="Vírgula 2_PC com exigências da caixa GRAVAR" xfId="86"/>
    <cellStyle name="Vírgula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186</xdr:row>
      <xdr:rowOff>0</xdr:rowOff>
    </xdr:from>
    <xdr:to>
      <xdr:col>8</xdr:col>
      <xdr:colOff>352425</xdr:colOff>
      <xdr:row>186</xdr:row>
      <xdr:rowOff>0</xdr:rowOff>
    </xdr:to>
    <xdr:pic>
      <xdr:nvPicPr>
        <xdr:cNvPr id="2" name="Tinta 5"/>
        <xdr:cNvPicPr preferRelativeResize="1">
          <a:picLocks noChangeAspect="1"/>
        </xdr:cNvPicPr>
      </xdr:nvPicPr>
      <xdr:blipFill>
        <a:blip r:embed="rId1"/>
        <a:stretch>
          <a:fillRect/>
        </a:stretch>
      </xdr:blipFill>
      <xdr:spPr>
        <a:xfrm>
          <a:off x="13182600" y="102155625"/>
          <a:ext cx="0" cy="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25</xdr:row>
      <xdr:rowOff>0</xdr:rowOff>
    </xdr:from>
    <xdr:to>
      <xdr:col>0</xdr:col>
      <xdr:colOff>1085850</xdr:colOff>
      <xdr:row>25</xdr:row>
      <xdr:rowOff>161925</xdr:rowOff>
    </xdr:to>
    <xdr:sp macro="" textlink="">
      <xdr:nvSpPr>
        <xdr:cNvPr id="2" name="CaixaDeTexto 1"/>
        <xdr:cNvSpPr txBox="1"/>
      </xdr:nvSpPr>
      <xdr:spPr>
        <a:xfrm>
          <a:off x="1085850" y="4867275"/>
          <a:ext cx="0" cy="161925"/>
        </a:xfrm>
        <a:prstGeom prst="rect">
          <a:avLst/>
        </a:prstGeom>
        <a:solidFill>
          <a:srgbClr val="FFFFFF"/>
        </a:solidFill>
        <a:ln w="9525" cmpd="sng">
          <a:solidFill>
            <a:schemeClr val="bg1">
              <a:lumMod val="8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pt-BR" sz="1100" b="1"/>
            <a:t>       (1+X) (1+Y) (1+Z)</a:t>
          </a:r>
        </a:p>
        <a:p>
          <a:pPr algn="ctr"/>
          <a:r>
            <a:rPr lang="pt-BR" sz="1100" b="1"/>
            <a:t>BDI    =    ------------------------------   -   1</a:t>
          </a:r>
        </a:p>
        <a:p>
          <a:pPr algn="ctr"/>
          <a:r>
            <a:rPr lang="pt-BR" sz="1100" b="1"/>
            <a:t>     (1-I)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r-02\c\Meus%20documentos\Obras\Mesquita\Banco%20de%20Areia\ETE\NSdaConceicao%20R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r-02\c\Meus%20documentos\Obras\Paracambi\NSdaConceicao%20R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dosEmopm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original"/>
      <sheetName val="nova planilha"/>
      <sheetName val="nova planilha contratual"/>
      <sheetName val="Planilha RERA"/>
      <sheetName val="Quadro RERA"/>
      <sheetName val="Memo RER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ilha original"/>
      <sheetName val="nova planilha"/>
      <sheetName val="nova planilha contratual"/>
      <sheetName val="Planilha RERA"/>
      <sheetName val="Quadro RERA"/>
      <sheetName val="Memo RERA"/>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outlinePr summaryBelow="0"/>
    <pageSetUpPr fitToPage="1"/>
  </sheetPr>
  <dimension ref="A1:J122"/>
  <sheetViews>
    <sheetView view="pageLayout" workbookViewId="0" topLeftCell="A1">
      <selection activeCell="F3" sqref="F3"/>
    </sheetView>
  </sheetViews>
  <sheetFormatPr defaultColWidth="9.140625" defaultRowHeight="15"/>
  <cols>
    <col min="1" max="1" width="5.140625" style="279" bestFit="1" customWidth="1"/>
    <col min="2" max="2" width="10.28125" style="0" customWidth="1"/>
    <col min="3" max="3" width="31.57421875" style="0" customWidth="1"/>
    <col min="4" max="4" width="6.57421875" style="0" bestFit="1" customWidth="1"/>
    <col min="5" max="5" width="8.28125" style="0" customWidth="1"/>
    <col min="6" max="6" width="11.8515625" style="377" customWidth="1"/>
    <col min="7" max="7" width="12.421875" style="278" customWidth="1"/>
    <col min="8" max="8" width="9.7109375" style="278" customWidth="1"/>
    <col min="9" max="9" width="13.28125" style="278" bestFit="1" customWidth="1"/>
    <col min="10" max="10" width="12.8515625" style="375" bestFit="1" customWidth="1"/>
  </cols>
  <sheetData>
    <row r="1" spans="1:10" ht="27">
      <c r="A1" s="277" t="s">
        <v>2565</v>
      </c>
      <c r="B1" s="2" t="s">
        <v>2</v>
      </c>
      <c r="C1" s="2" t="s">
        <v>3</v>
      </c>
      <c r="D1" s="2" t="s">
        <v>4</v>
      </c>
      <c r="E1" s="2" t="s">
        <v>5</v>
      </c>
      <c r="F1" s="371" t="s">
        <v>6</v>
      </c>
      <c r="G1" s="277" t="s">
        <v>7</v>
      </c>
      <c r="H1" s="370" t="s">
        <v>2620</v>
      </c>
      <c r="I1" s="277" t="s">
        <v>8</v>
      </c>
      <c r="J1" s="371" t="s">
        <v>2622</v>
      </c>
    </row>
    <row r="2" spans="1:10" ht="15">
      <c r="A2" s="320"/>
      <c r="B2" s="378" t="s">
        <v>10</v>
      </c>
      <c r="C2" s="379"/>
      <c r="D2" s="379"/>
      <c r="E2" s="379"/>
      <c r="F2" s="379"/>
      <c r="G2" s="379"/>
      <c r="H2" s="380"/>
      <c r="I2" s="321">
        <f>SUM(I3:I15)</f>
        <v>430492.19999999995</v>
      </c>
      <c r="J2" s="372">
        <f>SUM(J3:J15)</f>
        <v>554554.6799999999</v>
      </c>
    </row>
    <row r="3" spans="1:10" ht="45">
      <c r="A3" s="320">
        <v>1</v>
      </c>
      <c r="B3" s="352" t="s">
        <v>2602</v>
      </c>
      <c r="C3" s="7" t="s">
        <v>13</v>
      </c>
      <c r="D3" s="353" t="s">
        <v>2603</v>
      </c>
      <c r="E3" s="6" t="s">
        <v>15</v>
      </c>
      <c r="F3" s="376">
        <f>'MEMÓRIA DE CÁLCULO'!F69</f>
        <v>12</v>
      </c>
      <c r="G3" s="322">
        <v>6481.43</v>
      </c>
      <c r="H3" s="322">
        <f>ROUND(G3*1.2882,2)</f>
        <v>8349.38</v>
      </c>
      <c r="I3" s="322">
        <v>77777.16</v>
      </c>
      <c r="J3" s="373">
        <f>H3*F3</f>
        <v>100192.56</v>
      </c>
    </row>
    <row r="4" spans="1:10" ht="72">
      <c r="A4" s="320">
        <f>A3+1</f>
        <v>2</v>
      </c>
      <c r="B4" s="6" t="s">
        <v>17</v>
      </c>
      <c r="C4" s="7" t="s">
        <v>18</v>
      </c>
      <c r="D4" s="353" t="s">
        <v>2603</v>
      </c>
      <c r="E4" s="6" t="s">
        <v>19</v>
      </c>
      <c r="F4" s="376">
        <f>'MEMÓRIA DE CÁLCULO'!F70</f>
        <v>2380</v>
      </c>
      <c r="G4" s="322">
        <v>70.41</v>
      </c>
      <c r="H4" s="322">
        <f aca="true" t="shared" si="0" ref="H4:H14">ROUND(G4*1.2882,2)</f>
        <v>90.7</v>
      </c>
      <c r="I4" s="322">
        <v>167575.8</v>
      </c>
      <c r="J4" s="373">
        <f aca="true" t="shared" si="1" ref="J4:J67">H4*F4</f>
        <v>215866</v>
      </c>
    </row>
    <row r="5" spans="1:10" ht="108">
      <c r="A5" s="320">
        <f>A4+1</f>
        <v>3</v>
      </c>
      <c r="B5" s="6" t="s">
        <v>21</v>
      </c>
      <c r="C5" s="7" t="s">
        <v>22</v>
      </c>
      <c r="D5" s="353" t="s">
        <v>2603</v>
      </c>
      <c r="E5" s="6" t="s">
        <v>23</v>
      </c>
      <c r="F5" s="376">
        <f>'MEMÓRIA DE CÁLCULO'!F71</f>
        <v>24</v>
      </c>
      <c r="G5" s="322">
        <v>662.5</v>
      </c>
      <c r="H5" s="322">
        <f t="shared" si="0"/>
        <v>853.43</v>
      </c>
      <c r="I5" s="322">
        <v>15900</v>
      </c>
      <c r="J5" s="373">
        <f t="shared" si="1"/>
        <v>20482.32</v>
      </c>
    </row>
    <row r="6" spans="1:10" ht="90">
      <c r="A6" s="320">
        <f aca="true" t="shared" si="2" ref="A6:A15">A5+1</f>
        <v>4</v>
      </c>
      <c r="B6" s="6" t="s">
        <v>25</v>
      </c>
      <c r="C6" s="7" t="s">
        <v>26</v>
      </c>
      <c r="D6" s="353" t="s">
        <v>2603</v>
      </c>
      <c r="E6" s="6" t="s">
        <v>23</v>
      </c>
      <c r="F6" s="376">
        <f>'MEMÓRIA DE CÁLCULO'!F72</f>
        <v>96</v>
      </c>
      <c r="G6" s="322">
        <v>950</v>
      </c>
      <c r="H6" s="322">
        <f t="shared" si="0"/>
        <v>1223.79</v>
      </c>
      <c r="I6" s="322">
        <v>91200</v>
      </c>
      <c r="J6" s="373">
        <f t="shared" si="1"/>
        <v>117483.84</v>
      </c>
    </row>
    <row r="7" spans="1:10" ht="54">
      <c r="A7" s="320">
        <f t="shared" si="2"/>
        <v>5</v>
      </c>
      <c r="B7" s="6" t="s">
        <v>28</v>
      </c>
      <c r="C7" s="7" t="s">
        <v>29</v>
      </c>
      <c r="D7" s="353" t="s">
        <v>2603</v>
      </c>
      <c r="E7" s="6" t="s">
        <v>30</v>
      </c>
      <c r="F7" s="376">
        <f>'MEMÓRIA DE CÁLCULO'!F73</f>
        <v>2</v>
      </c>
      <c r="G7" s="322">
        <v>3978.15</v>
      </c>
      <c r="H7" s="322">
        <f t="shared" si="0"/>
        <v>5124.65</v>
      </c>
      <c r="I7" s="322">
        <v>7956.3</v>
      </c>
      <c r="J7" s="373">
        <f t="shared" si="1"/>
        <v>10249.3</v>
      </c>
    </row>
    <row r="8" spans="1:10" ht="54">
      <c r="A8" s="320">
        <f t="shared" si="2"/>
        <v>6</v>
      </c>
      <c r="B8" s="6" t="s">
        <v>32</v>
      </c>
      <c r="C8" s="7" t="s">
        <v>33</v>
      </c>
      <c r="D8" s="353" t="s">
        <v>2603</v>
      </c>
      <c r="E8" s="6" t="s">
        <v>30</v>
      </c>
      <c r="F8" s="376">
        <f>'MEMÓRIA DE CÁLCULO'!F74</f>
        <v>2</v>
      </c>
      <c r="G8" s="322">
        <v>1995.89</v>
      </c>
      <c r="H8" s="322">
        <f t="shared" si="0"/>
        <v>2571.11</v>
      </c>
      <c r="I8" s="322">
        <v>3991.78</v>
      </c>
      <c r="J8" s="373">
        <f t="shared" si="1"/>
        <v>5142.22</v>
      </c>
    </row>
    <row r="9" spans="1:10" ht="36">
      <c r="A9" s="320">
        <f t="shared" si="2"/>
        <v>7</v>
      </c>
      <c r="B9" s="6" t="s">
        <v>35</v>
      </c>
      <c r="C9" s="7" t="s">
        <v>36</v>
      </c>
      <c r="D9" s="353" t="s">
        <v>2603</v>
      </c>
      <c r="E9" s="6" t="s">
        <v>19</v>
      </c>
      <c r="F9" s="376">
        <f>'MEMÓRIA DE CÁLCULO'!F75</f>
        <v>60</v>
      </c>
      <c r="G9" s="322">
        <v>462.57</v>
      </c>
      <c r="H9" s="322">
        <f t="shared" si="0"/>
        <v>595.88</v>
      </c>
      <c r="I9" s="322">
        <v>27754.2</v>
      </c>
      <c r="J9" s="373">
        <f t="shared" si="1"/>
        <v>35752.8</v>
      </c>
    </row>
    <row r="10" spans="1:10" ht="63">
      <c r="A10" s="320">
        <f t="shared" si="2"/>
        <v>8</v>
      </c>
      <c r="B10" s="6" t="s">
        <v>38</v>
      </c>
      <c r="C10" s="7" t="s">
        <v>39</v>
      </c>
      <c r="D10" s="353" t="s">
        <v>2603</v>
      </c>
      <c r="E10" s="6" t="s">
        <v>40</v>
      </c>
      <c r="F10" s="376">
        <f>'MEMÓRIA DE CÁLCULO'!F76</f>
        <v>200</v>
      </c>
      <c r="G10" s="322">
        <v>3.13</v>
      </c>
      <c r="H10" s="322">
        <f t="shared" si="0"/>
        <v>4.03</v>
      </c>
      <c r="I10" s="322">
        <v>626</v>
      </c>
      <c r="J10" s="373">
        <f t="shared" si="1"/>
        <v>806</v>
      </c>
    </row>
    <row r="11" spans="1:10" ht="72">
      <c r="A11" s="320">
        <f t="shared" si="2"/>
        <v>9</v>
      </c>
      <c r="B11" s="6" t="s">
        <v>42</v>
      </c>
      <c r="C11" s="7" t="s">
        <v>43</v>
      </c>
      <c r="D11" s="353" t="s">
        <v>2603</v>
      </c>
      <c r="E11" s="6" t="s">
        <v>30</v>
      </c>
      <c r="F11" s="376">
        <f>'MEMÓRIA DE CÁLCULO'!F77</f>
        <v>120</v>
      </c>
      <c r="G11" s="322">
        <v>99.79</v>
      </c>
      <c r="H11" s="322">
        <f t="shared" si="0"/>
        <v>128.55</v>
      </c>
      <c r="I11" s="322">
        <v>11974.8</v>
      </c>
      <c r="J11" s="373">
        <f t="shared" si="1"/>
        <v>15426.000000000002</v>
      </c>
    </row>
    <row r="12" spans="1:10" ht="54">
      <c r="A12" s="320">
        <f t="shared" si="2"/>
        <v>10</v>
      </c>
      <c r="B12" s="6" t="s">
        <v>45</v>
      </c>
      <c r="C12" s="7" t="s">
        <v>46</v>
      </c>
      <c r="D12" s="353" t="s">
        <v>2603</v>
      </c>
      <c r="E12" s="6" t="s">
        <v>30</v>
      </c>
      <c r="F12" s="376">
        <f>'MEMÓRIA DE CÁLCULO'!F78</f>
        <v>120</v>
      </c>
      <c r="G12" s="322">
        <v>86.68</v>
      </c>
      <c r="H12" s="322">
        <f t="shared" si="0"/>
        <v>111.66</v>
      </c>
      <c r="I12" s="322">
        <v>10401.6</v>
      </c>
      <c r="J12" s="373">
        <f t="shared" si="1"/>
        <v>13399.199999999999</v>
      </c>
    </row>
    <row r="13" spans="1:10" ht="27">
      <c r="A13" s="320">
        <f t="shared" si="2"/>
        <v>11</v>
      </c>
      <c r="B13" s="6" t="s">
        <v>48</v>
      </c>
      <c r="C13" s="7" t="s">
        <v>49</v>
      </c>
      <c r="D13" s="353" t="s">
        <v>2603</v>
      </c>
      <c r="E13" s="6" t="s">
        <v>50</v>
      </c>
      <c r="F13" s="376">
        <f>'MEMÓRIA DE CÁLCULO'!F79</f>
        <v>360</v>
      </c>
      <c r="G13" s="322">
        <v>28.55</v>
      </c>
      <c r="H13" s="322">
        <f t="shared" si="0"/>
        <v>36.78</v>
      </c>
      <c r="I13" s="322">
        <v>10278</v>
      </c>
      <c r="J13" s="373">
        <f t="shared" si="1"/>
        <v>13240.800000000001</v>
      </c>
    </row>
    <row r="14" spans="1:10" ht="27">
      <c r="A14" s="320">
        <f t="shared" si="2"/>
        <v>12</v>
      </c>
      <c r="B14" s="6" t="s">
        <v>52</v>
      </c>
      <c r="C14" s="7" t="s">
        <v>53</v>
      </c>
      <c r="D14" s="353" t="s">
        <v>2603</v>
      </c>
      <c r="E14" s="6" t="s">
        <v>30</v>
      </c>
      <c r="F14" s="376">
        <f>'MEMÓRIA DE CÁLCULO'!F80</f>
        <v>4</v>
      </c>
      <c r="G14" s="322">
        <v>69.99</v>
      </c>
      <c r="H14" s="322">
        <f t="shared" si="0"/>
        <v>90.16</v>
      </c>
      <c r="I14" s="322">
        <v>279.96</v>
      </c>
      <c r="J14" s="373">
        <f t="shared" si="1"/>
        <v>360.64</v>
      </c>
    </row>
    <row r="15" spans="1:10" ht="63">
      <c r="A15" s="320">
        <f t="shared" si="2"/>
        <v>13</v>
      </c>
      <c r="B15" s="6" t="s">
        <v>55</v>
      </c>
      <c r="C15" s="7" t="s">
        <v>56</v>
      </c>
      <c r="D15" s="353" t="s">
        <v>2603</v>
      </c>
      <c r="E15" s="6" t="s">
        <v>19</v>
      </c>
      <c r="F15" s="376">
        <f>'MEMÓRIA DE CÁLCULO'!F81</f>
        <v>60</v>
      </c>
      <c r="G15" s="322">
        <v>79.61</v>
      </c>
      <c r="H15" s="322">
        <f>ROUND(G15*1.2882,2)</f>
        <v>102.55</v>
      </c>
      <c r="I15" s="322">
        <v>4776.6</v>
      </c>
      <c r="J15" s="373">
        <f t="shared" si="1"/>
        <v>6153</v>
      </c>
    </row>
    <row r="16" spans="1:10" ht="15">
      <c r="A16" s="320"/>
      <c r="B16" s="381" t="s">
        <v>2452</v>
      </c>
      <c r="C16" s="382"/>
      <c r="D16" s="382"/>
      <c r="E16" s="382"/>
      <c r="F16" s="382"/>
      <c r="G16" s="382"/>
      <c r="H16" s="383"/>
      <c r="I16" s="321">
        <f>SUM(I17:I58)</f>
        <v>38911678.45</v>
      </c>
      <c r="J16" s="372">
        <f>SUM(J17:J58)</f>
        <v>50105814.204</v>
      </c>
    </row>
    <row r="17" spans="1:10" ht="30">
      <c r="A17" s="320">
        <f>A15+1</f>
        <v>14</v>
      </c>
      <c r="B17" s="6" t="s">
        <v>60</v>
      </c>
      <c r="C17" s="280" t="s">
        <v>2566</v>
      </c>
      <c r="D17" s="353" t="s">
        <v>2603</v>
      </c>
      <c r="E17" s="6" t="s">
        <v>62</v>
      </c>
      <c r="F17" s="376">
        <f>'MEMÓRIA DE CÁLCULO'!F83</f>
        <v>1200</v>
      </c>
      <c r="G17" s="322">
        <v>208.71</v>
      </c>
      <c r="H17" s="322">
        <f>ROUND(G17*1.2882,2)</f>
        <v>268.86</v>
      </c>
      <c r="I17" s="322">
        <v>250452</v>
      </c>
      <c r="J17" s="373">
        <f t="shared" si="1"/>
        <v>322632</v>
      </c>
    </row>
    <row r="18" spans="1:10" ht="63">
      <c r="A18" s="320">
        <f>A17+1</f>
        <v>15</v>
      </c>
      <c r="B18" s="6" t="s">
        <v>64</v>
      </c>
      <c r="C18" s="281" t="s">
        <v>2567</v>
      </c>
      <c r="D18" s="353" t="s">
        <v>2603</v>
      </c>
      <c r="E18" s="6" t="s">
        <v>62</v>
      </c>
      <c r="F18" s="376">
        <f>'MEMÓRIA DE CÁLCULO'!F84</f>
        <v>20400.000000000004</v>
      </c>
      <c r="G18" s="322">
        <v>66.46</v>
      </c>
      <c r="H18" s="322">
        <f aca="true" t="shared" si="3" ref="H18:H58">ROUND(G18*1.2882,2)</f>
        <v>85.61</v>
      </c>
      <c r="I18" s="322">
        <v>1355784</v>
      </c>
      <c r="J18" s="373">
        <f t="shared" si="1"/>
        <v>1746444.0000000002</v>
      </c>
    </row>
    <row r="19" spans="1:10" ht="36">
      <c r="A19" s="320">
        <f aca="true" t="shared" si="4" ref="A19:A58">A18+1</f>
        <v>16</v>
      </c>
      <c r="B19" s="6" t="s">
        <v>67</v>
      </c>
      <c r="C19" s="282" t="s">
        <v>2568</v>
      </c>
      <c r="D19" s="353" t="s">
        <v>2603</v>
      </c>
      <c r="E19" s="6" t="s">
        <v>62</v>
      </c>
      <c r="F19" s="376">
        <f>'MEMÓRIA DE CÁLCULO'!F85</f>
        <v>71700</v>
      </c>
      <c r="G19" s="322">
        <v>19.84</v>
      </c>
      <c r="H19" s="322">
        <f t="shared" si="3"/>
        <v>25.56</v>
      </c>
      <c r="I19" s="322">
        <v>1422528</v>
      </c>
      <c r="J19" s="373">
        <f t="shared" si="1"/>
        <v>1832652</v>
      </c>
    </row>
    <row r="20" spans="1:10" ht="18">
      <c r="A20" s="320">
        <f t="shared" si="4"/>
        <v>17</v>
      </c>
      <c r="B20" s="6" t="s">
        <v>2279</v>
      </c>
      <c r="C20" s="282" t="str">
        <f>'MEMÓRIA DE CÁLCULO'!D86</f>
        <v>EMBASAMENTO DE TUBULAÇÃO, FEITO COM PÓ-DE-PEDRA</v>
      </c>
      <c r="D20" s="353" t="s">
        <v>2603</v>
      </c>
      <c r="E20" s="6" t="s">
        <v>2460</v>
      </c>
      <c r="F20" s="376">
        <f>'MEMÓRIA DE CÁLCULO'!F86</f>
        <v>4360</v>
      </c>
      <c r="G20" s="322">
        <v>98.8</v>
      </c>
      <c r="H20" s="322">
        <f t="shared" si="3"/>
        <v>127.27</v>
      </c>
      <c r="I20" s="322">
        <f>G20*F20</f>
        <v>430768</v>
      </c>
      <c r="J20" s="373">
        <f t="shared" si="1"/>
        <v>554897.2</v>
      </c>
    </row>
    <row r="21" spans="1:10" ht="63">
      <c r="A21" s="320">
        <f t="shared" si="4"/>
        <v>18</v>
      </c>
      <c r="B21" s="6" t="s">
        <v>70</v>
      </c>
      <c r="C21" s="281" t="s">
        <v>2569</v>
      </c>
      <c r="D21" s="353" t="s">
        <v>2603</v>
      </c>
      <c r="E21" s="6" t="s">
        <v>62</v>
      </c>
      <c r="F21" s="376">
        <f>'MEMÓRIA DE CÁLCULO'!F87</f>
        <v>63000</v>
      </c>
      <c r="G21" s="322">
        <v>19.52</v>
      </c>
      <c r="H21" s="322">
        <f t="shared" si="3"/>
        <v>25.15</v>
      </c>
      <c r="I21" s="322">
        <f aca="true" t="shared" si="5" ref="I21:I82">G21*F21</f>
        <v>1229760</v>
      </c>
      <c r="J21" s="373">
        <f t="shared" si="1"/>
        <v>1584450</v>
      </c>
    </row>
    <row r="22" spans="1:10" ht="72">
      <c r="A22" s="320">
        <f t="shared" si="4"/>
        <v>19</v>
      </c>
      <c r="B22" s="6" t="s">
        <v>73</v>
      </c>
      <c r="C22" s="281" t="s">
        <v>2570</v>
      </c>
      <c r="D22" s="353" t="s">
        <v>2603</v>
      </c>
      <c r="E22" s="6" t="s">
        <v>62</v>
      </c>
      <c r="F22" s="376">
        <f>'MEMÓRIA DE CÁLCULO'!F88</f>
        <v>15400</v>
      </c>
      <c r="G22" s="322">
        <v>16.55</v>
      </c>
      <c r="H22" s="322">
        <f t="shared" si="3"/>
        <v>21.32</v>
      </c>
      <c r="I22" s="322">
        <f t="shared" si="5"/>
        <v>254870</v>
      </c>
      <c r="J22" s="373">
        <f t="shared" si="1"/>
        <v>328328</v>
      </c>
    </row>
    <row r="23" spans="1:10" ht="72">
      <c r="A23" s="320">
        <f t="shared" si="4"/>
        <v>20</v>
      </c>
      <c r="B23" s="6" t="s">
        <v>76</v>
      </c>
      <c r="C23" s="281" t="s">
        <v>2571</v>
      </c>
      <c r="D23" s="353" t="s">
        <v>2603</v>
      </c>
      <c r="E23" s="6" t="s">
        <v>62</v>
      </c>
      <c r="F23" s="376">
        <f>'MEMÓRIA DE CÁLCULO'!F89</f>
        <v>15400</v>
      </c>
      <c r="G23" s="322">
        <v>19.03</v>
      </c>
      <c r="H23" s="322">
        <f t="shared" si="3"/>
        <v>24.51</v>
      </c>
      <c r="I23" s="322">
        <f t="shared" si="5"/>
        <v>293062</v>
      </c>
      <c r="J23" s="373">
        <f t="shared" si="1"/>
        <v>377454</v>
      </c>
    </row>
    <row r="24" spans="1:10" ht="72">
      <c r="A24" s="320">
        <f t="shared" si="4"/>
        <v>21</v>
      </c>
      <c r="B24" s="6" t="s">
        <v>79</v>
      </c>
      <c r="C24" s="7" t="s">
        <v>80</v>
      </c>
      <c r="D24" s="353" t="s">
        <v>2603</v>
      </c>
      <c r="E24" s="6" t="s">
        <v>81</v>
      </c>
      <c r="F24" s="376">
        <f>'MEMÓRIA DE CÁLCULO'!F90</f>
        <v>7130730</v>
      </c>
      <c r="G24" s="322">
        <v>1.19</v>
      </c>
      <c r="H24" s="322">
        <f t="shared" si="3"/>
        <v>1.53</v>
      </c>
      <c r="I24" s="322">
        <f t="shared" si="5"/>
        <v>8485568.7</v>
      </c>
      <c r="J24" s="373">
        <f t="shared" si="1"/>
        <v>10910016.9</v>
      </c>
    </row>
    <row r="25" spans="1:10" ht="90">
      <c r="A25" s="320">
        <f t="shared" si="4"/>
        <v>22</v>
      </c>
      <c r="B25" s="6" t="s">
        <v>83</v>
      </c>
      <c r="C25" s="7" t="s">
        <v>84</v>
      </c>
      <c r="D25" s="353" t="s">
        <v>2603</v>
      </c>
      <c r="E25" s="6" t="s">
        <v>85</v>
      </c>
      <c r="F25" s="376">
        <f>'MEMÓRIA DE CÁLCULO'!F91</f>
        <v>142614.6</v>
      </c>
      <c r="G25" s="322">
        <v>9.11</v>
      </c>
      <c r="H25" s="322">
        <f t="shared" si="3"/>
        <v>11.74</v>
      </c>
      <c r="I25" s="322">
        <f t="shared" si="5"/>
        <v>1299219.006</v>
      </c>
      <c r="J25" s="373">
        <f t="shared" si="1"/>
        <v>1674295.404</v>
      </c>
    </row>
    <row r="26" spans="1:10" ht="54">
      <c r="A26" s="320">
        <f t="shared" si="4"/>
        <v>23</v>
      </c>
      <c r="B26" s="6" t="s">
        <v>87</v>
      </c>
      <c r="C26" s="7" t="s">
        <v>88</v>
      </c>
      <c r="D26" s="353" t="s">
        <v>2603</v>
      </c>
      <c r="E26" s="6" t="s">
        <v>30</v>
      </c>
      <c r="F26" s="376">
        <f>'MEMÓRIA DE CÁLCULO'!F92</f>
        <v>100</v>
      </c>
      <c r="G26" s="322">
        <v>250.17</v>
      </c>
      <c r="H26" s="322">
        <f t="shared" si="3"/>
        <v>322.27</v>
      </c>
      <c r="I26" s="322">
        <f t="shared" si="5"/>
        <v>25017</v>
      </c>
      <c r="J26" s="373">
        <f t="shared" si="1"/>
        <v>32227</v>
      </c>
    </row>
    <row r="27" spans="1:10" ht="63">
      <c r="A27" s="320">
        <f t="shared" si="4"/>
        <v>24</v>
      </c>
      <c r="B27" s="6" t="s">
        <v>90</v>
      </c>
      <c r="C27" s="7" t="s">
        <v>91</v>
      </c>
      <c r="D27" s="353" t="s">
        <v>2603</v>
      </c>
      <c r="E27" s="6" t="s">
        <v>62</v>
      </c>
      <c r="F27" s="376">
        <f>'MEMÓRIA DE CÁLCULO'!F93</f>
        <v>18760</v>
      </c>
      <c r="G27" s="322">
        <v>1</v>
      </c>
      <c r="H27" s="322">
        <f t="shared" si="3"/>
        <v>1.29</v>
      </c>
      <c r="I27" s="322">
        <f t="shared" si="5"/>
        <v>18760</v>
      </c>
      <c r="J27" s="373">
        <f t="shared" si="1"/>
        <v>24200.4</v>
      </c>
    </row>
    <row r="28" spans="1:10" ht="99">
      <c r="A28" s="320">
        <f t="shared" si="4"/>
        <v>25</v>
      </c>
      <c r="B28" s="6" t="s">
        <v>93</v>
      </c>
      <c r="C28" s="7" t="s">
        <v>94</v>
      </c>
      <c r="D28" s="353" t="s">
        <v>2603</v>
      </c>
      <c r="E28" s="6" t="s">
        <v>19</v>
      </c>
      <c r="F28" s="376">
        <f>'MEMÓRIA DE CÁLCULO'!F94</f>
        <v>52400</v>
      </c>
      <c r="G28" s="322">
        <v>75.81</v>
      </c>
      <c r="H28" s="322">
        <f t="shared" si="3"/>
        <v>97.66</v>
      </c>
      <c r="I28" s="322">
        <f t="shared" si="5"/>
        <v>3972444</v>
      </c>
      <c r="J28" s="373">
        <f t="shared" si="1"/>
        <v>5117384</v>
      </c>
    </row>
    <row r="29" spans="1:10" ht="108">
      <c r="A29" s="320">
        <f t="shared" si="4"/>
        <v>26</v>
      </c>
      <c r="B29" s="6" t="s">
        <v>96</v>
      </c>
      <c r="C29" s="7" t="s">
        <v>97</v>
      </c>
      <c r="D29" s="353" t="s">
        <v>2603</v>
      </c>
      <c r="E29" s="6" t="s">
        <v>40</v>
      </c>
      <c r="F29" s="376">
        <f>'MEMÓRIA DE CÁLCULO'!F95</f>
        <v>3600</v>
      </c>
      <c r="G29" s="322">
        <v>171.35</v>
      </c>
      <c r="H29" s="322">
        <f t="shared" si="3"/>
        <v>220.73</v>
      </c>
      <c r="I29" s="322">
        <f t="shared" si="5"/>
        <v>616860</v>
      </c>
      <c r="J29" s="373">
        <f t="shared" si="1"/>
        <v>794628</v>
      </c>
    </row>
    <row r="30" spans="1:10" ht="108">
      <c r="A30" s="320">
        <f t="shared" si="4"/>
        <v>27</v>
      </c>
      <c r="B30" s="6" t="s">
        <v>99</v>
      </c>
      <c r="C30" s="7" t="s">
        <v>100</v>
      </c>
      <c r="D30" s="353" t="s">
        <v>2603</v>
      </c>
      <c r="E30" s="6" t="s">
        <v>40</v>
      </c>
      <c r="F30" s="376">
        <f>'MEMÓRIA DE CÁLCULO'!F96</f>
        <v>1200</v>
      </c>
      <c r="G30" s="322">
        <v>247.38</v>
      </c>
      <c r="H30" s="322">
        <f t="shared" si="3"/>
        <v>318.67</v>
      </c>
      <c r="I30" s="322">
        <f t="shared" si="5"/>
        <v>296856</v>
      </c>
      <c r="J30" s="373">
        <f t="shared" si="1"/>
        <v>382404</v>
      </c>
    </row>
    <row r="31" spans="1:10" ht="108">
      <c r="A31" s="320">
        <f t="shared" si="4"/>
        <v>28</v>
      </c>
      <c r="B31" s="6" t="s">
        <v>102</v>
      </c>
      <c r="C31" s="7" t="s">
        <v>103</v>
      </c>
      <c r="D31" s="353" t="s">
        <v>2603</v>
      </c>
      <c r="E31" s="6" t="s">
        <v>40</v>
      </c>
      <c r="F31" s="376">
        <f>'MEMÓRIA DE CÁLCULO'!F97</f>
        <v>1200</v>
      </c>
      <c r="G31" s="322">
        <v>392.01</v>
      </c>
      <c r="H31" s="322">
        <f t="shared" si="3"/>
        <v>504.99</v>
      </c>
      <c r="I31" s="322">
        <f t="shared" si="5"/>
        <v>470412</v>
      </c>
      <c r="J31" s="373">
        <f t="shared" si="1"/>
        <v>605988</v>
      </c>
    </row>
    <row r="32" spans="1:10" ht="108">
      <c r="A32" s="320">
        <f t="shared" si="4"/>
        <v>29</v>
      </c>
      <c r="B32" s="6" t="s">
        <v>105</v>
      </c>
      <c r="C32" s="7" t="s">
        <v>106</v>
      </c>
      <c r="D32" s="353" t="s">
        <v>2603</v>
      </c>
      <c r="E32" s="6" t="s">
        <v>40</v>
      </c>
      <c r="F32" s="376">
        <f>'MEMÓRIA DE CÁLCULO'!F98</f>
        <v>3600</v>
      </c>
      <c r="G32" s="322">
        <v>145.63</v>
      </c>
      <c r="H32" s="322">
        <f t="shared" si="3"/>
        <v>187.6</v>
      </c>
      <c r="I32" s="322">
        <f t="shared" si="5"/>
        <v>524268</v>
      </c>
      <c r="J32" s="373">
        <f t="shared" si="1"/>
        <v>675360</v>
      </c>
    </row>
    <row r="33" spans="1:10" ht="108">
      <c r="A33" s="320">
        <f t="shared" si="4"/>
        <v>30</v>
      </c>
      <c r="B33" s="6" t="s">
        <v>108</v>
      </c>
      <c r="C33" s="7" t="s">
        <v>109</v>
      </c>
      <c r="D33" s="353" t="s">
        <v>2603</v>
      </c>
      <c r="E33" s="6" t="s">
        <v>40</v>
      </c>
      <c r="F33" s="376">
        <f>'MEMÓRIA DE CÁLCULO'!F99</f>
        <v>600</v>
      </c>
      <c r="G33" s="322">
        <v>283.88</v>
      </c>
      <c r="H33" s="322">
        <f t="shared" si="3"/>
        <v>365.69</v>
      </c>
      <c r="I33" s="322">
        <f t="shared" si="5"/>
        <v>170328</v>
      </c>
      <c r="J33" s="373">
        <f t="shared" si="1"/>
        <v>219414</v>
      </c>
    </row>
    <row r="34" spans="1:10" ht="108">
      <c r="A34" s="320">
        <f t="shared" si="4"/>
        <v>31</v>
      </c>
      <c r="B34" s="6" t="s">
        <v>111</v>
      </c>
      <c r="C34" s="7" t="s">
        <v>112</v>
      </c>
      <c r="D34" s="353" t="s">
        <v>2603</v>
      </c>
      <c r="E34" s="6" t="s">
        <v>40</v>
      </c>
      <c r="F34" s="376">
        <f>'MEMÓRIA DE CÁLCULO'!F100</f>
        <v>600</v>
      </c>
      <c r="G34" s="322">
        <v>379.01</v>
      </c>
      <c r="H34" s="322">
        <f t="shared" si="3"/>
        <v>488.24</v>
      </c>
      <c r="I34" s="322">
        <f t="shared" si="5"/>
        <v>227406</v>
      </c>
      <c r="J34" s="373">
        <f t="shared" si="1"/>
        <v>292944</v>
      </c>
    </row>
    <row r="35" spans="1:10" ht="108">
      <c r="A35" s="320">
        <f t="shared" si="4"/>
        <v>32</v>
      </c>
      <c r="B35" s="6" t="s">
        <v>114</v>
      </c>
      <c r="C35" s="7" t="s">
        <v>115</v>
      </c>
      <c r="D35" s="353" t="s">
        <v>2603</v>
      </c>
      <c r="E35" s="6" t="s">
        <v>40</v>
      </c>
      <c r="F35" s="376">
        <f>'MEMÓRIA DE CÁLCULO'!F101</f>
        <v>600</v>
      </c>
      <c r="G35" s="322">
        <v>618.77</v>
      </c>
      <c r="H35" s="322">
        <f t="shared" si="3"/>
        <v>797.1</v>
      </c>
      <c r="I35" s="322">
        <f t="shared" si="5"/>
        <v>371262</v>
      </c>
      <c r="J35" s="373">
        <f t="shared" si="1"/>
        <v>478260</v>
      </c>
    </row>
    <row r="36" spans="1:10" ht="108">
      <c r="A36" s="320">
        <f t="shared" si="4"/>
        <v>33</v>
      </c>
      <c r="B36" s="6" t="s">
        <v>117</v>
      </c>
      <c r="C36" s="7" t="s">
        <v>118</v>
      </c>
      <c r="D36" s="353" t="s">
        <v>2603</v>
      </c>
      <c r="E36" s="6" t="s">
        <v>40</v>
      </c>
      <c r="F36" s="376">
        <f>'MEMÓRIA DE CÁLCULO'!F102</f>
        <v>600</v>
      </c>
      <c r="G36" s="322">
        <v>1097.6</v>
      </c>
      <c r="H36" s="322">
        <f t="shared" si="3"/>
        <v>1413.93</v>
      </c>
      <c r="I36" s="322">
        <f t="shared" si="5"/>
        <v>658560</v>
      </c>
      <c r="J36" s="373">
        <f t="shared" si="1"/>
        <v>848358</v>
      </c>
    </row>
    <row r="37" spans="1:10" ht="108">
      <c r="A37" s="320">
        <f t="shared" si="4"/>
        <v>34</v>
      </c>
      <c r="B37" s="6" t="s">
        <v>120</v>
      </c>
      <c r="C37" s="7" t="s">
        <v>121</v>
      </c>
      <c r="D37" s="353" t="s">
        <v>2603</v>
      </c>
      <c r="E37" s="6" t="s">
        <v>40</v>
      </c>
      <c r="F37" s="376">
        <f>'MEMÓRIA DE CÁLCULO'!F103</f>
        <v>5860</v>
      </c>
      <c r="G37" s="322">
        <v>196.35</v>
      </c>
      <c r="H37" s="322">
        <f t="shared" si="3"/>
        <v>252.94</v>
      </c>
      <c r="I37" s="322">
        <f t="shared" si="5"/>
        <v>1150611</v>
      </c>
      <c r="J37" s="373">
        <f t="shared" si="1"/>
        <v>1482228.4</v>
      </c>
    </row>
    <row r="38" spans="1:10" ht="108">
      <c r="A38" s="320">
        <f t="shared" si="4"/>
        <v>35</v>
      </c>
      <c r="B38" s="6" t="s">
        <v>123</v>
      </c>
      <c r="C38" s="7" t="s">
        <v>124</v>
      </c>
      <c r="D38" s="353" t="s">
        <v>2603</v>
      </c>
      <c r="E38" s="6" t="s">
        <v>40</v>
      </c>
      <c r="F38" s="376">
        <f>'MEMÓRIA DE CÁLCULO'!F104</f>
        <v>1980</v>
      </c>
      <c r="G38" s="322">
        <v>339.2</v>
      </c>
      <c r="H38" s="322">
        <f t="shared" si="3"/>
        <v>436.96</v>
      </c>
      <c r="I38" s="322">
        <f t="shared" si="5"/>
        <v>671616</v>
      </c>
      <c r="J38" s="373">
        <f t="shared" si="1"/>
        <v>865180.7999999999</v>
      </c>
    </row>
    <row r="39" spans="1:10" ht="108">
      <c r="A39" s="320">
        <f t="shared" si="4"/>
        <v>36</v>
      </c>
      <c r="B39" s="6" t="s">
        <v>126</v>
      </c>
      <c r="C39" s="7" t="s">
        <v>127</v>
      </c>
      <c r="D39" s="353" t="s">
        <v>2603</v>
      </c>
      <c r="E39" s="6" t="s">
        <v>40</v>
      </c>
      <c r="F39" s="376">
        <f>'MEMÓRIA DE CÁLCULO'!F105</f>
        <v>1280</v>
      </c>
      <c r="G39" s="322">
        <v>540.87</v>
      </c>
      <c r="H39" s="322">
        <f t="shared" si="3"/>
        <v>696.75</v>
      </c>
      <c r="I39" s="322">
        <f t="shared" si="5"/>
        <v>692313.6</v>
      </c>
      <c r="J39" s="373">
        <f t="shared" si="1"/>
        <v>891840</v>
      </c>
    </row>
    <row r="40" spans="1:10" ht="108">
      <c r="A40" s="320">
        <f t="shared" si="4"/>
        <v>37</v>
      </c>
      <c r="B40" s="6" t="s">
        <v>129</v>
      </c>
      <c r="C40" s="7" t="s">
        <v>130</v>
      </c>
      <c r="D40" s="353" t="s">
        <v>2603</v>
      </c>
      <c r="E40" s="6" t="s">
        <v>40</v>
      </c>
      <c r="F40" s="376">
        <f>'MEMÓRIA DE CÁLCULO'!F106</f>
        <v>980</v>
      </c>
      <c r="G40" s="322">
        <v>962.52</v>
      </c>
      <c r="H40" s="322">
        <f t="shared" si="3"/>
        <v>1239.92</v>
      </c>
      <c r="I40" s="322">
        <f t="shared" si="5"/>
        <v>943269.6</v>
      </c>
      <c r="J40" s="373">
        <f t="shared" si="1"/>
        <v>1215121.6</v>
      </c>
    </row>
    <row r="41" spans="1:10" ht="54">
      <c r="A41" s="320">
        <f t="shared" si="4"/>
        <v>38</v>
      </c>
      <c r="B41" s="369" t="s">
        <v>2616</v>
      </c>
      <c r="C41" s="7" t="s">
        <v>133</v>
      </c>
      <c r="D41" s="353" t="s">
        <v>2603</v>
      </c>
      <c r="E41" s="6" t="s">
        <v>19</v>
      </c>
      <c r="F41" s="376">
        <f>'MEMÓRIA DE CÁLCULO'!F107</f>
        <v>6199.999999999999</v>
      </c>
      <c r="G41" s="322">
        <v>763.32</v>
      </c>
      <c r="H41" s="322">
        <f t="shared" si="3"/>
        <v>983.31</v>
      </c>
      <c r="I41" s="322">
        <f t="shared" si="5"/>
        <v>4732584</v>
      </c>
      <c r="J41" s="373">
        <f t="shared" si="1"/>
        <v>6096521.999999999</v>
      </c>
    </row>
    <row r="42" spans="1:10" ht="36">
      <c r="A42" s="320">
        <f t="shared" si="4"/>
        <v>39</v>
      </c>
      <c r="B42" s="369" t="s">
        <v>2617</v>
      </c>
      <c r="C42" s="7" t="s">
        <v>136</v>
      </c>
      <c r="D42" s="353" t="s">
        <v>2603</v>
      </c>
      <c r="E42" s="6" t="s">
        <v>19</v>
      </c>
      <c r="F42" s="376">
        <f>'MEMÓRIA DE CÁLCULO'!F108</f>
        <v>3400.0000000000005</v>
      </c>
      <c r="G42" s="322">
        <v>866.88</v>
      </c>
      <c r="H42" s="322">
        <f t="shared" si="3"/>
        <v>1116.71</v>
      </c>
      <c r="I42" s="322">
        <f t="shared" si="5"/>
        <v>2947392.0000000005</v>
      </c>
      <c r="J42" s="373">
        <f t="shared" si="1"/>
        <v>3796814.0000000005</v>
      </c>
    </row>
    <row r="43" spans="1:10" ht="99">
      <c r="A43" s="320">
        <f t="shared" si="4"/>
        <v>40</v>
      </c>
      <c r="B43" s="6" t="s">
        <v>138</v>
      </c>
      <c r="C43" s="7" t="s">
        <v>139</v>
      </c>
      <c r="D43" s="353" t="s">
        <v>2603</v>
      </c>
      <c r="E43" s="6" t="s">
        <v>30</v>
      </c>
      <c r="F43" s="376">
        <f>'MEMÓRIA DE CÁLCULO'!F109</f>
        <v>401</v>
      </c>
      <c r="G43" s="322">
        <v>2371.52</v>
      </c>
      <c r="H43" s="322">
        <f t="shared" si="3"/>
        <v>3054.99</v>
      </c>
      <c r="I43" s="322">
        <f t="shared" si="5"/>
        <v>950979.52</v>
      </c>
      <c r="J43" s="373">
        <f t="shared" si="1"/>
        <v>1225050.99</v>
      </c>
    </row>
    <row r="44" spans="1:10" ht="117">
      <c r="A44" s="320">
        <f t="shared" si="4"/>
        <v>41</v>
      </c>
      <c r="B44" s="6" t="s">
        <v>141</v>
      </c>
      <c r="C44" s="7" t="s">
        <v>142</v>
      </c>
      <c r="D44" s="353" t="s">
        <v>2603</v>
      </c>
      <c r="E44" s="6" t="s">
        <v>30</v>
      </c>
      <c r="F44" s="376">
        <f>'MEMÓRIA DE CÁLCULO'!F110</f>
        <v>48</v>
      </c>
      <c r="G44" s="322">
        <v>2502.8</v>
      </c>
      <c r="H44" s="322">
        <f t="shared" si="3"/>
        <v>3224.11</v>
      </c>
      <c r="I44" s="322">
        <f t="shared" si="5"/>
        <v>120134.40000000001</v>
      </c>
      <c r="J44" s="373">
        <f t="shared" si="1"/>
        <v>154757.28</v>
      </c>
    </row>
    <row r="45" spans="1:10" ht="108">
      <c r="A45" s="320">
        <f t="shared" si="4"/>
        <v>42</v>
      </c>
      <c r="B45" s="6" t="s">
        <v>144</v>
      </c>
      <c r="C45" s="7" t="s">
        <v>145</v>
      </c>
      <c r="D45" s="353" t="s">
        <v>2603</v>
      </c>
      <c r="E45" s="6" t="s">
        <v>30</v>
      </c>
      <c r="F45" s="376">
        <f>'MEMÓRIA DE CÁLCULO'!F111</f>
        <v>25</v>
      </c>
      <c r="G45" s="322">
        <v>3120.21</v>
      </c>
      <c r="H45" s="322">
        <f t="shared" si="3"/>
        <v>4019.45</v>
      </c>
      <c r="I45" s="322">
        <f t="shared" si="5"/>
        <v>78005.25</v>
      </c>
      <c r="J45" s="373">
        <f t="shared" si="1"/>
        <v>100486.25</v>
      </c>
    </row>
    <row r="46" spans="1:10" ht="108">
      <c r="A46" s="320">
        <f t="shared" si="4"/>
        <v>43</v>
      </c>
      <c r="B46" s="6" t="s">
        <v>147</v>
      </c>
      <c r="C46" s="7" t="s">
        <v>148</v>
      </c>
      <c r="D46" s="353" t="s">
        <v>2603</v>
      </c>
      <c r="E46" s="6" t="s">
        <v>30</v>
      </c>
      <c r="F46" s="376">
        <f>'MEMÓRIA DE CÁLCULO'!F112</f>
        <v>7</v>
      </c>
      <c r="G46" s="322">
        <v>4982.93</v>
      </c>
      <c r="H46" s="322">
        <f t="shared" si="3"/>
        <v>6419.01</v>
      </c>
      <c r="I46" s="322">
        <f t="shared" si="5"/>
        <v>34880.51</v>
      </c>
      <c r="J46" s="373">
        <f t="shared" si="1"/>
        <v>44933.07</v>
      </c>
    </row>
    <row r="47" spans="1:10" ht="90">
      <c r="A47" s="320">
        <f t="shared" si="4"/>
        <v>44</v>
      </c>
      <c r="B47" s="6" t="s">
        <v>150</v>
      </c>
      <c r="C47" s="7" t="s">
        <v>151</v>
      </c>
      <c r="D47" s="353" t="s">
        <v>2603</v>
      </c>
      <c r="E47" s="6" t="s">
        <v>30</v>
      </c>
      <c r="F47" s="376">
        <f>'MEMÓRIA DE CÁLCULO'!F113</f>
        <v>962</v>
      </c>
      <c r="G47" s="322">
        <v>718.12</v>
      </c>
      <c r="H47" s="322">
        <f t="shared" si="3"/>
        <v>925.08</v>
      </c>
      <c r="I47" s="322">
        <f t="shared" si="5"/>
        <v>690831.4400000001</v>
      </c>
      <c r="J47" s="373">
        <f t="shared" si="1"/>
        <v>889926.9600000001</v>
      </c>
    </row>
    <row r="48" spans="1:10" ht="99">
      <c r="A48" s="320">
        <f t="shared" si="4"/>
        <v>45</v>
      </c>
      <c r="B48" s="6" t="s">
        <v>153</v>
      </c>
      <c r="C48" s="7" t="s">
        <v>154</v>
      </c>
      <c r="D48" s="353" t="s">
        <v>2603</v>
      </c>
      <c r="E48" s="6" t="s">
        <v>30</v>
      </c>
      <c r="F48" s="376">
        <f>'MEMÓRIA DE CÁLCULO'!F114</f>
        <v>481</v>
      </c>
      <c r="G48" s="322">
        <v>404.2</v>
      </c>
      <c r="H48" s="322">
        <f t="shared" si="3"/>
        <v>520.69</v>
      </c>
      <c r="I48" s="322">
        <f t="shared" si="5"/>
        <v>194420.19999999998</v>
      </c>
      <c r="J48" s="373">
        <f t="shared" si="1"/>
        <v>250451.89</v>
      </c>
    </row>
    <row r="49" spans="1:10" ht="72">
      <c r="A49" s="320">
        <f t="shared" si="4"/>
        <v>46</v>
      </c>
      <c r="B49" s="6" t="s">
        <v>156</v>
      </c>
      <c r="C49" s="7" t="s">
        <v>157</v>
      </c>
      <c r="D49" s="353" t="s">
        <v>2603</v>
      </c>
      <c r="E49" s="6" t="s">
        <v>30</v>
      </c>
      <c r="F49" s="376">
        <f>'MEMÓRIA DE CÁLCULO'!F115</f>
        <v>481</v>
      </c>
      <c r="G49" s="322">
        <v>349.42</v>
      </c>
      <c r="H49" s="322">
        <f t="shared" si="3"/>
        <v>450.12</v>
      </c>
      <c r="I49" s="322">
        <f t="shared" si="5"/>
        <v>168071.02000000002</v>
      </c>
      <c r="J49" s="373">
        <f t="shared" si="1"/>
        <v>216507.72</v>
      </c>
    </row>
    <row r="50" spans="1:10" ht="36">
      <c r="A50" s="320">
        <f t="shared" si="4"/>
        <v>47</v>
      </c>
      <c r="B50" s="6" t="s">
        <v>159</v>
      </c>
      <c r="C50" s="7" t="s">
        <v>160</v>
      </c>
      <c r="D50" s="353" t="s">
        <v>2603</v>
      </c>
      <c r="E50" s="6" t="s">
        <v>62</v>
      </c>
      <c r="F50" s="376">
        <f>'MEMÓRIA DE CÁLCULO'!F116</f>
        <v>1760</v>
      </c>
      <c r="G50" s="322">
        <v>136.72</v>
      </c>
      <c r="H50" s="322">
        <f t="shared" si="3"/>
        <v>176.12</v>
      </c>
      <c r="I50" s="322">
        <f t="shared" si="5"/>
        <v>240627.2</v>
      </c>
      <c r="J50" s="373">
        <f t="shared" si="1"/>
        <v>309971.2</v>
      </c>
    </row>
    <row r="51" spans="1:10" ht="45">
      <c r="A51" s="320">
        <f t="shared" si="4"/>
        <v>48</v>
      </c>
      <c r="B51" s="6" t="s">
        <v>162</v>
      </c>
      <c r="C51" s="7" t="s">
        <v>163</v>
      </c>
      <c r="D51" s="353" t="s">
        <v>2603</v>
      </c>
      <c r="E51" s="6" t="s">
        <v>62</v>
      </c>
      <c r="F51" s="376">
        <f>'MEMÓRIA DE CÁLCULO'!F117</f>
        <v>12000</v>
      </c>
      <c r="G51" s="322">
        <v>5.34</v>
      </c>
      <c r="H51" s="322">
        <f t="shared" si="3"/>
        <v>6.88</v>
      </c>
      <c r="I51" s="322">
        <f t="shared" si="5"/>
        <v>64080</v>
      </c>
      <c r="J51" s="373">
        <f t="shared" si="1"/>
        <v>82560</v>
      </c>
    </row>
    <row r="52" spans="1:10" ht="36">
      <c r="A52" s="320">
        <f t="shared" si="4"/>
        <v>49</v>
      </c>
      <c r="B52" s="6" t="s">
        <v>165</v>
      </c>
      <c r="C52" s="7" t="s">
        <v>166</v>
      </c>
      <c r="D52" s="353" t="s">
        <v>2603</v>
      </c>
      <c r="E52" s="6" t="s">
        <v>62</v>
      </c>
      <c r="F52" s="376">
        <f>'MEMÓRIA DE CÁLCULO'!F118</f>
        <v>115.2</v>
      </c>
      <c r="G52" s="322">
        <v>564.47</v>
      </c>
      <c r="H52" s="322">
        <f t="shared" si="3"/>
        <v>727.15</v>
      </c>
      <c r="I52" s="322">
        <f t="shared" si="5"/>
        <v>65026.944</v>
      </c>
      <c r="J52" s="373">
        <f t="shared" si="1"/>
        <v>83767.68</v>
      </c>
    </row>
    <row r="53" spans="1:10" ht="72">
      <c r="A53" s="320">
        <f t="shared" si="4"/>
        <v>50</v>
      </c>
      <c r="B53" s="6" t="s">
        <v>168</v>
      </c>
      <c r="C53" s="7" t="s">
        <v>169</v>
      </c>
      <c r="D53" s="353" t="s">
        <v>2603</v>
      </c>
      <c r="E53" s="6" t="s">
        <v>30</v>
      </c>
      <c r="F53" s="376">
        <f>'MEMÓRIA DE CÁLCULO'!F119</f>
        <v>2</v>
      </c>
      <c r="G53" s="322">
        <v>472.82</v>
      </c>
      <c r="H53" s="322">
        <f t="shared" si="3"/>
        <v>609.09</v>
      </c>
      <c r="I53" s="322">
        <f t="shared" si="5"/>
        <v>945.64</v>
      </c>
      <c r="J53" s="373">
        <f t="shared" si="1"/>
        <v>1218.18</v>
      </c>
    </row>
    <row r="54" spans="1:10" ht="72">
      <c r="A54" s="320">
        <f t="shared" si="4"/>
        <v>51</v>
      </c>
      <c r="B54" s="6" t="s">
        <v>171</v>
      </c>
      <c r="C54" s="7" t="s">
        <v>172</v>
      </c>
      <c r="D54" s="353" t="s">
        <v>2603</v>
      </c>
      <c r="E54" s="6" t="s">
        <v>30</v>
      </c>
      <c r="F54" s="376">
        <f>'MEMÓRIA DE CÁLCULO'!F120</f>
        <v>2</v>
      </c>
      <c r="G54" s="322">
        <v>786.27</v>
      </c>
      <c r="H54" s="322">
        <f t="shared" si="3"/>
        <v>1012.87</v>
      </c>
      <c r="I54" s="322">
        <f t="shared" si="5"/>
        <v>1572.54</v>
      </c>
      <c r="J54" s="373">
        <f t="shared" si="1"/>
        <v>2025.74</v>
      </c>
    </row>
    <row r="55" spans="1:10" ht="72">
      <c r="A55" s="320">
        <f t="shared" si="4"/>
        <v>52</v>
      </c>
      <c r="B55" s="6" t="s">
        <v>174</v>
      </c>
      <c r="C55" s="7" t="s">
        <v>175</v>
      </c>
      <c r="D55" s="353" t="s">
        <v>2603</v>
      </c>
      <c r="E55" s="6" t="s">
        <v>30</v>
      </c>
      <c r="F55" s="376">
        <f>'MEMÓRIA DE CÁLCULO'!F121</f>
        <v>2</v>
      </c>
      <c r="G55" s="322">
        <v>1191.65</v>
      </c>
      <c r="H55" s="322">
        <f t="shared" si="3"/>
        <v>1535.08</v>
      </c>
      <c r="I55" s="322">
        <f t="shared" si="5"/>
        <v>2383.3</v>
      </c>
      <c r="J55" s="373">
        <f t="shared" si="1"/>
        <v>3070.16</v>
      </c>
    </row>
    <row r="56" spans="1:10" ht="72">
      <c r="A56" s="320">
        <f t="shared" si="4"/>
        <v>53</v>
      </c>
      <c r="B56" s="6" t="s">
        <v>177</v>
      </c>
      <c r="C56" s="7" t="s">
        <v>178</v>
      </c>
      <c r="D56" s="353" t="s">
        <v>2603</v>
      </c>
      <c r="E56" s="6" t="s">
        <v>30</v>
      </c>
      <c r="F56" s="376">
        <f>'MEMÓRIA DE CÁLCULO'!F122</f>
        <v>4</v>
      </c>
      <c r="G56" s="322">
        <v>1696.15</v>
      </c>
      <c r="H56" s="322">
        <f t="shared" si="3"/>
        <v>2184.98</v>
      </c>
      <c r="I56" s="322">
        <f t="shared" si="5"/>
        <v>6784.6</v>
      </c>
      <c r="J56" s="373">
        <f t="shared" si="1"/>
        <v>8739.92</v>
      </c>
    </row>
    <row r="57" spans="1:10" ht="72">
      <c r="A57" s="320">
        <f t="shared" si="4"/>
        <v>54</v>
      </c>
      <c r="B57" s="6" t="s">
        <v>180</v>
      </c>
      <c r="C57" s="7" t="s">
        <v>181</v>
      </c>
      <c r="D57" s="353" t="s">
        <v>2603</v>
      </c>
      <c r="E57" s="6" t="s">
        <v>30</v>
      </c>
      <c r="F57" s="376">
        <f>'MEMÓRIA DE CÁLCULO'!F123</f>
        <v>4</v>
      </c>
      <c r="G57" s="322">
        <v>3748.52</v>
      </c>
      <c r="H57" s="322">
        <f t="shared" si="3"/>
        <v>4828.84</v>
      </c>
      <c r="I57" s="322">
        <f t="shared" si="5"/>
        <v>14994.08</v>
      </c>
      <c r="J57" s="373">
        <f t="shared" si="1"/>
        <v>19315.36</v>
      </c>
    </row>
    <row r="58" spans="1:10" ht="18">
      <c r="A58" s="320">
        <f t="shared" si="4"/>
        <v>55</v>
      </c>
      <c r="B58" s="6" t="s">
        <v>183</v>
      </c>
      <c r="C58" s="7" t="s">
        <v>184</v>
      </c>
      <c r="D58" s="353" t="s">
        <v>2603</v>
      </c>
      <c r="E58" s="6" t="s">
        <v>62</v>
      </c>
      <c r="F58" s="376">
        <f>'MEMÓRIA DE CÁLCULO'!F124</f>
        <v>50190</v>
      </c>
      <c r="G58" s="322">
        <v>55.11</v>
      </c>
      <c r="H58" s="322">
        <f t="shared" si="3"/>
        <v>70.99</v>
      </c>
      <c r="I58" s="322">
        <f t="shared" si="5"/>
        <v>2765970.9</v>
      </c>
      <c r="J58" s="373">
        <f t="shared" si="1"/>
        <v>3562988.0999999996</v>
      </c>
    </row>
    <row r="59" spans="1:10" ht="15">
      <c r="A59" s="320"/>
      <c r="B59" s="381" t="s">
        <v>2597</v>
      </c>
      <c r="C59" s="382"/>
      <c r="D59" s="382"/>
      <c r="E59" s="382"/>
      <c r="F59" s="382"/>
      <c r="G59" s="382"/>
      <c r="H59" s="383"/>
      <c r="I59" s="321">
        <f>SUM(I60:I113)</f>
        <v>22472558.709999997</v>
      </c>
      <c r="J59" s="372">
        <f>SUM(J60:J113)</f>
        <v>28948875.57</v>
      </c>
    </row>
    <row r="60" spans="1:10" ht="54">
      <c r="A60" s="320">
        <f>A58+1</f>
        <v>56</v>
      </c>
      <c r="B60" s="6" t="s">
        <v>188</v>
      </c>
      <c r="C60" s="7" t="s">
        <v>189</v>
      </c>
      <c r="D60" s="353" t="s">
        <v>2603</v>
      </c>
      <c r="E60" s="6" t="s">
        <v>19</v>
      </c>
      <c r="F60" s="376">
        <f>'MEMÓRIA DE CÁLCULO'!F126</f>
        <v>40000</v>
      </c>
      <c r="G60" s="322">
        <v>7.38</v>
      </c>
      <c r="H60" s="322">
        <f>ROUND(G60*1.2882,2)</f>
        <v>9.51</v>
      </c>
      <c r="I60" s="322">
        <f t="shared" si="5"/>
        <v>295200</v>
      </c>
      <c r="J60" s="373">
        <f t="shared" si="1"/>
        <v>380400</v>
      </c>
    </row>
    <row r="61" spans="1:10" ht="54">
      <c r="A61" s="320">
        <f>A60+1</f>
        <v>57</v>
      </c>
      <c r="B61" s="6" t="s">
        <v>191</v>
      </c>
      <c r="C61" s="7" t="s">
        <v>192</v>
      </c>
      <c r="D61" s="353" t="s">
        <v>2603</v>
      </c>
      <c r="E61" s="6" t="s">
        <v>19</v>
      </c>
      <c r="F61" s="376">
        <f>'MEMÓRIA DE CÁLCULO'!F127</f>
        <v>44200</v>
      </c>
      <c r="G61" s="322">
        <v>1.1</v>
      </c>
      <c r="H61" s="322">
        <f aca="true" t="shared" si="6" ref="H61:H113">ROUND(G61*1.2882,2)</f>
        <v>1.42</v>
      </c>
      <c r="I61" s="322">
        <f t="shared" si="5"/>
        <v>48620.00000000001</v>
      </c>
      <c r="J61" s="373">
        <f t="shared" si="1"/>
        <v>62764</v>
      </c>
    </row>
    <row r="62" spans="1:10" ht="45">
      <c r="A62" s="320">
        <f aca="true" t="shared" si="7" ref="A62:A113">A61+1</f>
        <v>58</v>
      </c>
      <c r="B62" s="6" t="s">
        <v>194</v>
      </c>
      <c r="C62" s="7" t="s">
        <v>195</v>
      </c>
      <c r="D62" s="353" t="s">
        <v>2603</v>
      </c>
      <c r="E62" s="6" t="s">
        <v>19</v>
      </c>
      <c r="F62" s="376">
        <f>'MEMÓRIA DE CÁLCULO'!F128</f>
        <v>8000</v>
      </c>
      <c r="G62" s="322">
        <v>20.08</v>
      </c>
      <c r="H62" s="322">
        <f t="shared" si="6"/>
        <v>25.87</v>
      </c>
      <c r="I62" s="322">
        <f t="shared" si="5"/>
        <v>160640</v>
      </c>
      <c r="J62" s="373">
        <f t="shared" si="1"/>
        <v>206960</v>
      </c>
    </row>
    <row r="63" spans="1:10" ht="18">
      <c r="A63" s="320">
        <f t="shared" si="7"/>
        <v>59</v>
      </c>
      <c r="B63" s="6" t="s">
        <v>197</v>
      </c>
      <c r="C63" s="7" t="s">
        <v>198</v>
      </c>
      <c r="D63" s="353" t="s">
        <v>2603</v>
      </c>
      <c r="E63" s="6" t="s">
        <v>40</v>
      </c>
      <c r="F63" s="376">
        <f>'MEMÓRIA DE CÁLCULO'!F129</f>
        <v>1000</v>
      </c>
      <c r="G63" s="322">
        <v>5.9</v>
      </c>
      <c r="H63" s="322">
        <f t="shared" si="6"/>
        <v>7.6</v>
      </c>
      <c r="I63" s="322">
        <f t="shared" si="5"/>
        <v>5900</v>
      </c>
      <c r="J63" s="373">
        <f t="shared" si="1"/>
        <v>7600</v>
      </c>
    </row>
    <row r="64" spans="1:10" ht="36">
      <c r="A64" s="320">
        <f t="shared" si="7"/>
        <v>60</v>
      </c>
      <c r="B64" s="6" t="s">
        <v>200</v>
      </c>
      <c r="C64" s="7" t="s">
        <v>201</v>
      </c>
      <c r="D64" s="353" t="s">
        <v>2603</v>
      </c>
      <c r="E64" s="6" t="s">
        <v>62</v>
      </c>
      <c r="F64" s="376">
        <f>'MEMÓRIA DE CÁLCULO'!F130</f>
        <v>2000</v>
      </c>
      <c r="G64" s="322">
        <v>16.98</v>
      </c>
      <c r="H64" s="322">
        <f t="shared" si="6"/>
        <v>21.87</v>
      </c>
      <c r="I64" s="322">
        <f t="shared" si="5"/>
        <v>33960</v>
      </c>
      <c r="J64" s="373">
        <f t="shared" si="1"/>
        <v>43740</v>
      </c>
    </row>
    <row r="65" spans="1:10" ht="54">
      <c r="A65" s="320">
        <f t="shared" si="7"/>
        <v>61</v>
      </c>
      <c r="B65" s="6" t="s">
        <v>203</v>
      </c>
      <c r="C65" s="7" t="s">
        <v>204</v>
      </c>
      <c r="D65" s="353" t="s">
        <v>2603</v>
      </c>
      <c r="E65" s="6" t="s">
        <v>19</v>
      </c>
      <c r="F65" s="376">
        <f>'MEMÓRIA DE CÁLCULO'!F131</f>
        <v>2000</v>
      </c>
      <c r="G65" s="322">
        <v>20.4</v>
      </c>
      <c r="H65" s="322">
        <f t="shared" si="6"/>
        <v>26.28</v>
      </c>
      <c r="I65" s="322">
        <f t="shared" si="5"/>
        <v>40800</v>
      </c>
      <c r="J65" s="373">
        <f t="shared" si="1"/>
        <v>52560</v>
      </c>
    </row>
    <row r="66" spans="1:10" ht="45">
      <c r="A66" s="320">
        <f t="shared" si="7"/>
        <v>62</v>
      </c>
      <c r="B66" s="6" t="s">
        <v>206</v>
      </c>
      <c r="C66" s="7" t="s">
        <v>207</v>
      </c>
      <c r="D66" s="353" t="s">
        <v>2603</v>
      </c>
      <c r="E66" s="6" t="s">
        <v>62</v>
      </c>
      <c r="F66" s="376">
        <f>'MEMÓRIA DE CÁLCULO'!F132</f>
        <v>300</v>
      </c>
      <c r="G66" s="322">
        <v>42.37</v>
      </c>
      <c r="H66" s="322">
        <f t="shared" si="6"/>
        <v>54.58</v>
      </c>
      <c r="I66" s="322">
        <f t="shared" si="5"/>
        <v>12711</v>
      </c>
      <c r="J66" s="373">
        <f t="shared" si="1"/>
        <v>16374</v>
      </c>
    </row>
    <row r="67" spans="1:10" ht="27">
      <c r="A67" s="320">
        <f t="shared" si="7"/>
        <v>63</v>
      </c>
      <c r="B67" s="6" t="s">
        <v>209</v>
      </c>
      <c r="C67" s="7" t="s">
        <v>210</v>
      </c>
      <c r="D67" s="353" t="s">
        <v>2603</v>
      </c>
      <c r="E67" s="6" t="s">
        <v>19</v>
      </c>
      <c r="F67" s="376">
        <f>'MEMÓRIA DE CÁLCULO'!F133</f>
        <v>600</v>
      </c>
      <c r="G67" s="322">
        <v>23.37</v>
      </c>
      <c r="H67" s="322">
        <f t="shared" si="6"/>
        <v>30.11</v>
      </c>
      <c r="I67" s="322">
        <f t="shared" si="5"/>
        <v>14022</v>
      </c>
      <c r="J67" s="373">
        <f t="shared" si="1"/>
        <v>18066</v>
      </c>
    </row>
    <row r="68" spans="1:10" ht="72">
      <c r="A68" s="320">
        <f t="shared" si="7"/>
        <v>64</v>
      </c>
      <c r="B68" s="6" t="s">
        <v>212</v>
      </c>
      <c r="C68" s="7" t="s">
        <v>213</v>
      </c>
      <c r="D68" s="353" t="s">
        <v>2603</v>
      </c>
      <c r="E68" s="6" t="s">
        <v>30</v>
      </c>
      <c r="F68" s="376">
        <f>'MEMÓRIA DE CÁLCULO'!F134</f>
        <v>2500</v>
      </c>
      <c r="G68" s="322">
        <v>16.81</v>
      </c>
      <c r="H68" s="322">
        <f t="shared" si="6"/>
        <v>21.65</v>
      </c>
      <c r="I68" s="322">
        <f t="shared" si="5"/>
        <v>42025</v>
      </c>
      <c r="J68" s="373">
        <f aca="true" t="shared" si="8" ref="J68:J121">H68*F68</f>
        <v>54125</v>
      </c>
    </row>
    <row r="69" spans="1:10" ht="81">
      <c r="A69" s="320">
        <f t="shared" si="7"/>
        <v>65</v>
      </c>
      <c r="B69" s="6" t="s">
        <v>215</v>
      </c>
      <c r="C69" s="7" t="s">
        <v>216</v>
      </c>
      <c r="D69" s="353" t="s">
        <v>2603</v>
      </c>
      <c r="E69" s="6" t="s">
        <v>19</v>
      </c>
      <c r="F69" s="376">
        <f>'MEMÓRIA DE CÁLCULO'!F135</f>
        <v>14400</v>
      </c>
      <c r="G69" s="322">
        <v>5.36</v>
      </c>
      <c r="H69" s="322">
        <f t="shared" si="6"/>
        <v>6.9</v>
      </c>
      <c r="I69" s="322">
        <f t="shared" si="5"/>
        <v>77184</v>
      </c>
      <c r="J69" s="373">
        <f t="shared" si="8"/>
        <v>99360</v>
      </c>
    </row>
    <row r="70" spans="1:10" ht="18">
      <c r="A70" s="320">
        <f t="shared" si="7"/>
        <v>66</v>
      </c>
      <c r="B70" s="6" t="s">
        <v>218</v>
      </c>
      <c r="C70" s="7" t="s">
        <v>219</v>
      </c>
      <c r="D70" s="353" t="s">
        <v>2603</v>
      </c>
      <c r="E70" s="6" t="s">
        <v>220</v>
      </c>
      <c r="F70" s="376">
        <f>'MEMÓRIA DE CÁLCULO'!F136</f>
        <v>12</v>
      </c>
      <c r="G70" s="322">
        <v>5804.48</v>
      </c>
      <c r="H70" s="322">
        <f t="shared" si="6"/>
        <v>7477.33</v>
      </c>
      <c r="I70" s="322">
        <f t="shared" si="5"/>
        <v>69653.76</v>
      </c>
      <c r="J70" s="373">
        <f t="shared" si="8"/>
        <v>89727.95999999999</v>
      </c>
    </row>
    <row r="71" spans="1:10" ht="18">
      <c r="A71" s="320">
        <f t="shared" si="7"/>
        <v>67</v>
      </c>
      <c r="B71" s="6" t="s">
        <v>222</v>
      </c>
      <c r="C71" s="7" t="s">
        <v>223</v>
      </c>
      <c r="D71" s="353" t="s">
        <v>2603</v>
      </c>
      <c r="E71" s="6" t="s">
        <v>220</v>
      </c>
      <c r="F71" s="376">
        <f>'MEMÓRIA DE CÁLCULO'!F137</f>
        <v>12</v>
      </c>
      <c r="G71" s="322">
        <v>4127.2</v>
      </c>
      <c r="H71" s="322">
        <f t="shared" si="6"/>
        <v>5316.66</v>
      </c>
      <c r="I71" s="322">
        <f t="shared" si="5"/>
        <v>49526.399999999994</v>
      </c>
      <c r="J71" s="373">
        <f t="shared" si="8"/>
        <v>63799.92</v>
      </c>
    </row>
    <row r="72" spans="1:10" ht="90">
      <c r="A72" s="320">
        <f t="shared" si="7"/>
        <v>68</v>
      </c>
      <c r="B72" s="6" t="s">
        <v>225</v>
      </c>
      <c r="C72" s="7" t="s">
        <v>226</v>
      </c>
      <c r="D72" s="353" t="s">
        <v>2603</v>
      </c>
      <c r="E72" s="6" t="s">
        <v>19</v>
      </c>
      <c r="F72" s="376">
        <f>'MEMÓRIA DE CÁLCULO'!F138</f>
        <v>30</v>
      </c>
      <c r="G72" s="322">
        <v>298.38</v>
      </c>
      <c r="H72" s="322">
        <f t="shared" si="6"/>
        <v>384.37</v>
      </c>
      <c r="I72" s="322">
        <f t="shared" si="5"/>
        <v>8951.4</v>
      </c>
      <c r="J72" s="373">
        <f t="shared" si="8"/>
        <v>11531.1</v>
      </c>
    </row>
    <row r="73" spans="1:10" ht="27">
      <c r="A73" s="320">
        <f t="shared" si="7"/>
        <v>69</v>
      </c>
      <c r="B73" s="6" t="s">
        <v>228</v>
      </c>
      <c r="C73" s="7" t="s">
        <v>229</v>
      </c>
      <c r="D73" s="353" t="s">
        <v>2603</v>
      </c>
      <c r="E73" s="6" t="s">
        <v>62</v>
      </c>
      <c r="F73" s="376">
        <f>'MEMÓRIA DE CÁLCULO'!F139</f>
        <v>720</v>
      </c>
      <c r="G73" s="322">
        <v>133.64</v>
      </c>
      <c r="H73" s="322">
        <f t="shared" si="6"/>
        <v>172.16</v>
      </c>
      <c r="I73" s="322">
        <f t="shared" si="5"/>
        <v>96220.79999999999</v>
      </c>
      <c r="J73" s="373">
        <f t="shared" si="8"/>
        <v>123955.2</v>
      </c>
    </row>
    <row r="74" spans="1:10" ht="45">
      <c r="A74" s="320">
        <f t="shared" si="7"/>
        <v>70</v>
      </c>
      <c r="B74" s="6" t="s">
        <v>231</v>
      </c>
      <c r="C74" s="7" t="s">
        <v>232</v>
      </c>
      <c r="D74" s="353" t="s">
        <v>2603</v>
      </c>
      <c r="E74" s="6" t="s">
        <v>62</v>
      </c>
      <c r="F74" s="376">
        <f>'MEMÓRIA DE CÁLCULO'!F140</f>
        <v>720</v>
      </c>
      <c r="G74" s="322">
        <v>167.07</v>
      </c>
      <c r="H74" s="322">
        <f t="shared" si="6"/>
        <v>215.22</v>
      </c>
      <c r="I74" s="322">
        <f t="shared" si="5"/>
        <v>120290.4</v>
      </c>
      <c r="J74" s="373">
        <f t="shared" si="8"/>
        <v>154958.4</v>
      </c>
    </row>
    <row r="75" spans="1:10" ht="27">
      <c r="A75" s="320">
        <f t="shared" si="7"/>
        <v>71</v>
      </c>
      <c r="B75" s="6" t="s">
        <v>234</v>
      </c>
      <c r="C75" s="7" t="s">
        <v>235</v>
      </c>
      <c r="D75" s="353" t="s">
        <v>2603</v>
      </c>
      <c r="E75" s="6" t="s">
        <v>62</v>
      </c>
      <c r="F75" s="376">
        <f>'MEMÓRIA DE CÁLCULO'!F141</f>
        <v>6000</v>
      </c>
      <c r="G75" s="322">
        <v>92.93</v>
      </c>
      <c r="H75" s="322">
        <f t="shared" si="6"/>
        <v>119.71</v>
      </c>
      <c r="I75" s="322">
        <f t="shared" si="5"/>
        <v>557580</v>
      </c>
      <c r="J75" s="373">
        <f t="shared" si="8"/>
        <v>718260</v>
      </c>
    </row>
    <row r="76" spans="1:10" ht="45">
      <c r="A76" s="320">
        <f t="shared" si="7"/>
        <v>72</v>
      </c>
      <c r="B76" s="369" t="s">
        <v>2376</v>
      </c>
      <c r="C76" s="7" t="s">
        <v>238</v>
      </c>
      <c r="D76" s="353" t="s">
        <v>2603</v>
      </c>
      <c r="E76" s="6" t="s">
        <v>19</v>
      </c>
      <c r="F76" s="376">
        <f>'MEMÓRIA DE CÁLCULO'!F142</f>
        <v>7200</v>
      </c>
      <c r="G76" s="322">
        <v>86.21</v>
      </c>
      <c r="H76" s="322">
        <f t="shared" si="6"/>
        <v>111.06</v>
      </c>
      <c r="I76" s="322">
        <f t="shared" si="5"/>
        <v>620712</v>
      </c>
      <c r="J76" s="373">
        <f t="shared" si="8"/>
        <v>799632</v>
      </c>
    </row>
    <row r="77" spans="1:10" ht="90">
      <c r="A77" s="320">
        <f t="shared" si="7"/>
        <v>73</v>
      </c>
      <c r="B77" s="369" t="s">
        <v>2619</v>
      </c>
      <c r="C77" s="281" t="s">
        <v>2618</v>
      </c>
      <c r="D77" s="353" t="s">
        <v>2603</v>
      </c>
      <c r="E77" s="6" t="s">
        <v>85</v>
      </c>
      <c r="F77" s="376">
        <f>'MEMÓRIA DE CÁLCULO'!F143</f>
        <v>11040</v>
      </c>
      <c r="G77" s="322">
        <v>510.3</v>
      </c>
      <c r="H77" s="322">
        <f t="shared" si="6"/>
        <v>657.37</v>
      </c>
      <c r="I77" s="322">
        <f t="shared" si="5"/>
        <v>5633712</v>
      </c>
      <c r="J77" s="373">
        <f t="shared" si="8"/>
        <v>7257364.8</v>
      </c>
    </row>
    <row r="78" spans="1:10" ht="117">
      <c r="A78" s="320">
        <f t="shared" si="7"/>
        <v>74</v>
      </c>
      <c r="B78" s="6" t="s">
        <v>246</v>
      </c>
      <c r="C78" s="7" t="s">
        <v>247</v>
      </c>
      <c r="D78" s="353" t="s">
        <v>2603</v>
      </c>
      <c r="E78" s="6" t="s">
        <v>19</v>
      </c>
      <c r="F78" s="376">
        <f>'MEMÓRIA DE CÁLCULO'!F144</f>
        <v>4320</v>
      </c>
      <c r="G78" s="322">
        <v>89.4</v>
      </c>
      <c r="H78" s="322">
        <f t="shared" si="6"/>
        <v>115.17</v>
      </c>
      <c r="I78" s="322">
        <f t="shared" si="5"/>
        <v>386208</v>
      </c>
      <c r="J78" s="373">
        <f t="shared" si="8"/>
        <v>497534.4</v>
      </c>
    </row>
    <row r="79" spans="1:10" ht="117">
      <c r="A79" s="320">
        <f t="shared" si="7"/>
        <v>75</v>
      </c>
      <c r="B79" s="6" t="s">
        <v>249</v>
      </c>
      <c r="C79" s="7" t="s">
        <v>250</v>
      </c>
      <c r="D79" s="353" t="s">
        <v>2603</v>
      </c>
      <c r="E79" s="6" t="s">
        <v>19</v>
      </c>
      <c r="F79" s="376">
        <f>'MEMÓRIA DE CÁLCULO'!F145</f>
        <v>2880</v>
      </c>
      <c r="G79" s="322">
        <v>99.74</v>
      </c>
      <c r="H79" s="322">
        <f t="shared" si="6"/>
        <v>128.49</v>
      </c>
      <c r="I79" s="322">
        <f t="shared" si="5"/>
        <v>287251.2</v>
      </c>
      <c r="J79" s="373">
        <f t="shared" si="8"/>
        <v>370051.2</v>
      </c>
    </row>
    <row r="80" spans="1:10" ht="117">
      <c r="A80" s="320">
        <f t="shared" si="7"/>
        <v>76</v>
      </c>
      <c r="B80" s="6" t="s">
        <v>253</v>
      </c>
      <c r="C80" s="7" t="s">
        <v>254</v>
      </c>
      <c r="D80" s="353" t="s">
        <v>2603</v>
      </c>
      <c r="E80" s="6" t="s">
        <v>19</v>
      </c>
      <c r="F80" s="376">
        <f>'MEMÓRIA DE CÁLCULO'!F146</f>
        <v>2880</v>
      </c>
      <c r="G80" s="322">
        <v>117.43</v>
      </c>
      <c r="H80" s="322">
        <f t="shared" si="6"/>
        <v>151.27</v>
      </c>
      <c r="I80" s="322">
        <f t="shared" si="5"/>
        <v>338198.4</v>
      </c>
      <c r="J80" s="373">
        <f t="shared" si="8"/>
        <v>435657.60000000003</v>
      </c>
    </row>
    <row r="81" spans="1:10" ht="117">
      <c r="A81" s="320">
        <f t="shared" si="7"/>
        <v>77</v>
      </c>
      <c r="B81" s="6" t="s">
        <v>256</v>
      </c>
      <c r="C81" s="7" t="s">
        <v>257</v>
      </c>
      <c r="D81" s="353" t="s">
        <v>2603</v>
      </c>
      <c r="E81" s="6" t="s">
        <v>19</v>
      </c>
      <c r="F81" s="376">
        <f>'MEMÓRIA DE CÁLCULO'!F147</f>
        <v>1440</v>
      </c>
      <c r="G81" s="322">
        <v>101.64</v>
      </c>
      <c r="H81" s="322">
        <f t="shared" si="6"/>
        <v>130.93</v>
      </c>
      <c r="I81" s="322">
        <f t="shared" si="5"/>
        <v>146361.6</v>
      </c>
      <c r="J81" s="373">
        <f t="shared" si="8"/>
        <v>188539.2</v>
      </c>
    </row>
    <row r="82" spans="1:10" ht="117">
      <c r="A82" s="320">
        <f t="shared" si="7"/>
        <v>78</v>
      </c>
      <c r="B82" s="6" t="s">
        <v>259</v>
      </c>
      <c r="C82" s="7" t="s">
        <v>260</v>
      </c>
      <c r="D82" s="353" t="s">
        <v>2603</v>
      </c>
      <c r="E82" s="6" t="s">
        <v>19</v>
      </c>
      <c r="F82" s="376">
        <f>'MEMÓRIA DE CÁLCULO'!F148</f>
        <v>1440</v>
      </c>
      <c r="G82" s="322">
        <v>110.67</v>
      </c>
      <c r="H82" s="322">
        <f t="shared" si="6"/>
        <v>142.57</v>
      </c>
      <c r="I82" s="322">
        <f t="shared" si="5"/>
        <v>159364.8</v>
      </c>
      <c r="J82" s="373">
        <f t="shared" si="8"/>
        <v>205300.8</v>
      </c>
    </row>
    <row r="83" spans="1:10" ht="117">
      <c r="A83" s="320">
        <f t="shared" si="7"/>
        <v>79</v>
      </c>
      <c r="B83" s="6" t="s">
        <v>262</v>
      </c>
      <c r="C83" s="7" t="s">
        <v>263</v>
      </c>
      <c r="D83" s="353" t="s">
        <v>2603</v>
      </c>
      <c r="E83" s="6" t="s">
        <v>19</v>
      </c>
      <c r="F83" s="376">
        <f>'MEMÓRIA DE CÁLCULO'!F149</f>
        <v>1440</v>
      </c>
      <c r="G83" s="322">
        <v>128.45</v>
      </c>
      <c r="H83" s="322">
        <f t="shared" si="6"/>
        <v>165.47</v>
      </c>
      <c r="I83" s="322">
        <f aca="true" t="shared" si="9" ref="I83:I121">G83*F83</f>
        <v>184967.99999999997</v>
      </c>
      <c r="J83" s="373">
        <f t="shared" si="8"/>
        <v>238276.8</v>
      </c>
    </row>
    <row r="84" spans="1:10" ht="63">
      <c r="A84" s="320">
        <f t="shared" si="7"/>
        <v>80</v>
      </c>
      <c r="B84" s="6" t="s">
        <v>265</v>
      </c>
      <c r="C84" s="7" t="s">
        <v>266</v>
      </c>
      <c r="D84" s="353" t="s">
        <v>2603</v>
      </c>
      <c r="E84" s="6" t="s">
        <v>19</v>
      </c>
      <c r="F84" s="376">
        <f>'MEMÓRIA DE CÁLCULO'!F150</f>
        <v>120000</v>
      </c>
      <c r="G84" s="322">
        <v>1.26</v>
      </c>
      <c r="H84" s="322">
        <f t="shared" si="6"/>
        <v>1.62</v>
      </c>
      <c r="I84" s="322">
        <f t="shared" si="9"/>
        <v>151200</v>
      </c>
      <c r="J84" s="373">
        <f t="shared" si="8"/>
        <v>194400</v>
      </c>
    </row>
    <row r="85" spans="1:10" ht="27">
      <c r="A85" s="320">
        <f t="shared" si="7"/>
        <v>81</v>
      </c>
      <c r="B85" s="6" t="s">
        <v>268</v>
      </c>
      <c r="C85" s="7" t="s">
        <v>269</v>
      </c>
      <c r="D85" s="353" t="s">
        <v>2603</v>
      </c>
      <c r="E85" s="6" t="s">
        <v>19</v>
      </c>
      <c r="F85" s="376">
        <f>'MEMÓRIA DE CÁLCULO'!F151</f>
        <v>120000</v>
      </c>
      <c r="G85" s="322">
        <v>8.98</v>
      </c>
      <c r="H85" s="322">
        <f t="shared" si="6"/>
        <v>11.57</v>
      </c>
      <c r="I85" s="322">
        <f t="shared" si="9"/>
        <v>1077600</v>
      </c>
      <c r="J85" s="373">
        <f t="shared" si="8"/>
        <v>1388400</v>
      </c>
    </row>
    <row r="86" spans="1:10" ht="63">
      <c r="A86" s="320">
        <f t="shared" si="7"/>
        <v>82</v>
      </c>
      <c r="B86" s="6" t="s">
        <v>271</v>
      </c>
      <c r="C86" s="7" t="s">
        <v>272</v>
      </c>
      <c r="D86" s="353" t="s">
        <v>2603</v>
      </c>
      <c r="E86" s="6" t="s">
        <v>40</v>
      </c>
      <c r="F86" s="376">
        <f>'MEMÓRIA DE CÁLCULO'!F152</f>
        <v>100</v>
      </c>
      <c r="G86" s="322">
        <v>106.32</v>
      </c>
      <c r="H86" s="322">
        <f t="shared" si="6"/>
        <v>136.96</v>
      </c>
      <c r="I86" s="322">
        <f t="shared" si="9"/>
        <v>10632</v>
      </c>
      <c r="J86" s="373">
        <f t="shared" si="8"/>
        <v>13696</v>
      </c>
    </row>
    <row r="87" spans="1:10" ht="63">
      <c r="A87" s="320">
        <f t="shared" si="7"/>
        <v>83</v>
      </c>
      <c r="B87" s="6" t="s">
        <v>274</v>
      </c>
      <c r="C87" s="7" t="s">
        <v>275</v>
      </c>
      <c r="D87" s="353" t="s">
        <v>2603</v>
      </c>
      <c r="E87" s="6" t="s">
        <v>40</v>
      </c>
      <c r="F87" s="376">
        <f>'MEMÓRIA DE CÁLCULO'!F153</f>
        <v>9000</v>
      </c>
      <c r="G87" s="322">
        <v>90.03</v>
      </c>
      <c r="H87" s="322">
        <f t="shared" si="6"/>
        <v>115.98</v>
      </c>
      <c r="I87" s="322">
        <f t="shared" si="9"/>
        <v>810270</v>
      </c>
      <c r="J87" s="373">
        <f t="shared" si="8"/>
        <v>1043820</v>
      </c>
    </row>
    <row r="88" spans="1:10" ht="63">
      <c r="A88" s="320">
        <f t="shared" si="7"/>
        <v>84</v>
      </c>
      <c r="B88" s="6" t="s">
        <v>277</v>
      </c>
      <c r="C88" s="7" t="s">
        <v>278</v>
      </c>
      <c r="D88" s="353" t="s">
        <v>2603</v>
      </c>
      <c r="E88" s="6" t="s">
        <v>40</v>
      </c>
      <c r="F88" s="376">
        <f>'MEMÓRIA DE CÁLCULO'!F154</f>
        <v>1000</v>
      </c>
      <c r="G88" s="322">
        <v>113</v>
      </c>
      <c r="H88" s="322">
        <f t="shared" si="6"/>
        <v>145.57</v>
      </c>
      <c r="I88" s="322">
        <f t="shared" si="9"/>
        <v>113000</v>
      </c>
      <c r="J88" s="373">
        <f t="shared" si="8"/>
        <v>145570</v>
      </c>
    </row>
    <row r="89" spans="1:10" ht="63">
      <c r="A89" s="320">
        <f t="shared" si="7"/>
        <v>85</v>
      </c>
      <c r="B89" s="6" t="s">
        <v>280</v>
      </c>
      <c r="C89" s="7" t="s">
        <v>281</v>
      </c>
      <c r="D89" s="353" t="s">
        <v>2603</v>
      </c>
      <c r="E89" s="6" t="s">
        <v>40</v>
      </c>
      <c r="F89" s="376">
        <f>'MEMÓRIA DE CÁLCULO'!F155</f>
        <v>9000</v>
      </c>
      <c r="G89" s="322">
        <v>147.35</v>
      </c>
      <c r="H89" s="322">
        <f t="shared" si="6"/>
        <v>189.82</v>
      </c>
      <c r="I89" s="322">
        <f t="shared" si="9"/>
        <v>1326150</v>
      </c>
      <c r="J89" s="373">
        <f t="shared" si="8"/>
        <v>1708380</v>
      </c>
    </row>
    <row r="90" spans="1:10" ht="36">
      <c r="A90" s="320">
        <f t="shared" si="7"/>
        <v>86</v>
      </c>
      <c r="B90" s="6" t="s">
        <v>283</v>
      </c>
      <c r="C90" s="7" t="s">
        <v>284</v>
      </c>
      <c r="D90" s="353" t="s">
        <v>2603</v>
      </c>
      <c r="E90" s="6" t="s">
        <v>62</v>
      </c>
      <c r="F90" s="376">
        <f>'MEMÓRIA DE CÁLCULO'!F156</f>
        <v>12000</v>
      </c>
      <c r="G90" s="322">
        <v>80.12</v>
      </c>
      <c r="H90" s="322">
        <f t="shared" si="6"/>
        <v>103.21</v>
      </c>
      <c r="I90" s="322">
        <f t="shared" si="9"/>
        <v>961440</v>
      </c>
      <c r="J90" s="373">
        <f t="shared" si="8"/>
        <v>1238520</v>
      </c>
    </row>
    <row r="91" spans="1:10" ht="81">
      <c r="A91" s="320">
        <f t="shared" si="7"/>
        <v>87</v>
      </c>
      <c r="B91" s="6" t="s">
        <v>286</v>
      </c>
      <c r="C91" s="7" t="s">
        <v>287</v>
      </c>
      <c r="D91" s="353" t="s">
        <v>2603</v>
      </c>
      <c r="E91" s="6" t="s">
        <v>40</v>
      </c>
      <c r="F91" s="376">
        <f>'MEMÓRIA DE CÁLCULO'!F157</f>
        <v>40000</v>
      </c>
      <c r="G91" s="322">
        <v>38.93</v>
      </c>
      <c r="H91" s="322">
        <f t="shared" si="6"/>
        <v>50.15</v>
      </c>
      <c r="I91" s="322">
        <f t="shared" si="9"/>
        <v>1557200</v>
      </c>
      <c r="J91" s="373">
        <f t="shared" si="8"/>
        <v>2006000</v>
      </c>
    </row>
    <row r="92" spans="1:10" ht="63">
      <c r="A92" s="320">
        <f t="shared" si="7"/>
        <v>88</v>
      </c>
      <c r="B92" s="6" t="s">
        <v>289</v>
      </c>
      <c r="C92" s="7" t="s">
        <v>290</v>
      </c>
      <c r="D92" s="353" t="s">
        <v>2603</v>
      </c>
      <c r="E92" s="6" t="s">
        <v>62</v>
      </c>
      <c r="F92" s="376">
        <f>'MEMÓRIA DE CÁLCULO'!F158</f>
        <v>200</v>
      </c>
      <c r="G92" s="322">
        <v>342.2</v>
      </c>
      <c r="H92" s="322">
        <f t="shared" si="6"/>
        <v>440.82</v>
      </c>
      <c r="I92" s="322">
        <f t="shared" si="9"/>
        <v>68440</v>
      </c>
      <c r="J92" s="373">
        <f t="shared" si="8"/>
        <v>88164</v>
      </c>
    </row>
    <row r="93" spans="1:10" ht="90">
      <c r="A93" s="320">
        <f t="shared" si="7"/>
        <v>89</v>
      </c>
      <c r="B93" s="6" t="s">
        <v>292</v>
      </c>
      <c r="C93" s="7" t="s">
        <v>293</v>
      </c>
      <c r="D93" s="353" t="s">
        <v>2603</v>
      </c>
      <c r="E93" s="6" t="s">
        <v>19</v>
      </c>
      <c r="F93" s="376">
        <f>'MEMÓRIA DE CÁLCULO'!F159</f>
        <v>600</v>
      </c>
      <c r="G93" s="322">
        <v>510.61</v>
      </c>
      <c r="H93" s="322">
        <f t="shared" si="6"/>
        <v>657.77</v>
      </c>
      <c r="I93" s="322">
        <f t="shared" si="9"/>
        <v>306366</v>
      </c>
      <c r="J93" s="373">
        <f t="shared" si="8"/>
        <v>394662</v>
      </c>
    </row>
    <row r="94" spans="1:10" ht="45">
      <c r="A94" s="320">
        <f t="shared" si="7"/>
        <v>90</v>
      </c>
      <c r="B94" s="6" t="s">
        <v>295</v>
      </c>
      <c r="C94" s="7" t="s">
        <v>296</v>
      </c>
      <c r="D94" s="353" t="s">
        <v>2603</v>
      </c>
      <c r="E94" s="6" t="s">
        <v>62</v>
      </c>
      <c r="F94" s="376">
        <f>'MEMÓRIA DE CÁLCULO'!F160</f>
        <v>200</v>
      </c>
      <c r="G94" s="322">
        <v>342.78</v>
      </c>
      <c r="H94" s="322">
        <f t="shared" si="6"/>
        <v>441.57</v>
      </c>
      <c r="I94" s="322">
        <f t="shared" si="9"/>
        <v>68556</v>
      </c>
      <c r="J94" s="373">
        <f t="shared" si="8"/>
        <v>88314</v>
      </c>
    </row>
    <row r="95" spans="1:10" ht="27">
      <c r="A95" s="320">
        <f t="shared" si="7"/>
        <v>91</v>
      </c>
      <c r="B95" s="6" t="s">
        <v>298</v>
      </c>
      <c r="C95" s="7" t="s">
        <v>299</v>
      </c>
      <c r="D95" s="353" t="s">
        <v>2603</v>
      </c>
      <c r="E95" s="6" t="s">
        <v>19</v>
      </c>
      <c r="F95" s="376">
        <f>'MEMÓRIA DE CÁLCULO'!F161</f>
        <v>1000</v>
      </c>
      <c r="G95" s="322">
        <v>9.88</v>
      </c>
      <c r="H95" s="322">
        <f t="shared" si="6"/>
        <v>12.73</v>
      </c>
      <c r="I95" s="322">
        <f t="shared" si="9"/>
        <v>9880</v>
      </c>
      <c r="J95" s="373">
        <f t="shared" si="8"/>
        <v>12730</v>
      </c>
    </row>
    <row r="96" spans="1:10" ht="54">
      <c r="A96" s="320">
        <f t="shared" si="7"/>
        <v>92</v>
      </c>
      <c r="B96" s="6" t="s">
        <v>301</v>
      </c>
      <c r="C96" s="7" t="s">
        <v>302</v>
      </c>
      <c r="D96" s="353" t="s">
        <v>2603</v>
      </c>
      <c r="E96" s="6" t="s">
        <v>19</v>
      </c>
      <c r="F96" s="376">
        <f>'MEMÓRIA DE CÁLCULO'!F162</f>
        <v>16000</v>
      </c>
      <c r="G96" s="322">
        <v>55.16</v>
      </c>
      <c r="H96" s="322">
        <f t="shared" si="6"/>
        <v>71.06</v>
      </c>
      <c r="I96" s="322">
        <f t="shared" si="9"/>
        <v>882560</v>
      </c>
      <c r="J96" s="373">
        <f t="shared" si="8"/>
        <v>1136960</v>
      </c>
    </row>
    <row r="97" spans="1:10" ht="108">
      <c r="A97" s="320">
        <f t="shared" si="7"/>
        <v>93</v>
      </c>
      <c r="B97" s="6" t="s">
        <v>304</v>
      </c>
      <c r="C97" s="7" t="s">
        <v>305</v>
      </c>
      <c r="D97" s="353" t="s">
        <v>2603</v>
      </c>
      <c r="E97" s="6" t="s">
        <v>19</v>
      </c>
      <c r="F97" s="376">
        <f>'MEMÓRIA DE CÁLCULO'!F163</f>
        <v>8000</v>
      </c>
      <c r="G97" s="322">
        <v>25.85</v>
      </c>
      <c r="H97" s="322">
        <f t="shared" si="6"/>
        <v>33.3</v>
      </c>
      <c r="I97" s="322">
        <f t="shared" si="9"/>
        <v>206800</v>
      </c>
      <c r="J97" s="373">
        <f t="shared" si="8"/>
        <v>266400</v>
      </c>
    </row>
    <row r="98" spans="1:10" ht="99">
      <c r="A98" s="320">
        <f t="shared" si="7"/>
        <v>94</v>
      </c>
      <c r="B98" s="6" t="s">
        <v>307</v>
      </c>
      <c r="C98" s="7" t="s">
        <v>308</v>
      </c>
      <c r="D98" s="353" t="s">
        <v>2603</v>
      </c>
      <c r="E98" s="6" t="s">
        <v>19</v>
      </c>
      <c r="F98" s="376">
        <f>'MEMÓRIA DE CÁLCULO'!F164</f>
        <v>300</v>
      </c>
      <c r="G98" s="322">
        <v>94.72</v>
      </c>
      <c r="H98" s="322">
        <f t="shared" si="6"/>
        <v>122.02</v>
      </c>
      <c r="I98" s="322">
        <f t="shared" si="9"/>
        <v>28416</v>
      </c>
      <c r="J98" s="373">
        <f t="shared" si="8"/>
        <v>36606</v>
      </c>
    </row>
    <row r="99" spans="1:10" ht="36">
      <c r="A99" s="320">
        <f t="shared" si="7"/>
        <v>95</v>
      </c>
      <c r="B99" s="6" t="s">
        <v>310</v>
      </c>
      <c r="C99" s="7" t="s">
        <v>311</v>
      </c>
      <c r="D99" s="353" t="s">
        <v>2603</v>
      </c>
      <c r="E99" s="6" t="s">
        <v>30</v>
      </c>
      <c r="F99" s="376">
        <f>'MEMÓRIA DE CÁLCULO'!F165</f>
        <v>100</v>
      </c>
      <c r="G99" s="322">
        <v>200.83</v>
      </c>
      <c r="H99" s="322">
        <f t="shared" si="6"/>
        <v>258.71</v>
      </c>
      <c r="I99" s="322">
        <f t="shared" si="9"/>
        <v>20083</v>
      </c>
      <c r="J99" s="373">
        <f t="shared" si="8"/>
        <v>25870.999999999996</v>
      </c>
    </row>
    <row r="100" spans="1:10" ht="45">
      <c r="A100" s="320">
        <f t="shared" si="7"/>
        <v>96</v>
      </c>
      <c r="B100" s="6" t="s">
        <v>313</v>
      </c>
      <c r="C100" s="7" t="s">
        <v>314</v>
      </c>
      <c r="D100" s="353" t="s">
        <v>2603</v>
      </c>
      <c r="E100" s="6" t="s">
        <v>19</v>
      </c>
      <c r="F100" s="376">
        <f>'MEMÓRIA DE CÁLCULO'!F166</f>
        <v>10000</v>
      </c>
      <c r="G100" s="322">
        <v>129.96</v>
      </c>
      <c r="H100" s="322">
        <f t="shared" si="6"/>
        <v>167.41</v>
      </c>
      <c r="I100" s="322">
        <f t="shared" si="9"/>
        <v>1299600</v>
      </c>
      <c r="J100" s="373">
        <f t="shared" si="8"/>
        <v>1674100</v>
      </c>
    </row>
    <row r="101" spans="1:10" ht="63">
      <c r="A101" s="320">
        <f t="shared" si="7"/>
        <v>97</v>
      </c>
      <c r="B101" s="6" t="s">
        <v>316</v>
      </c>
      <c r="C101" s="7" t="s">
        <v>317</v>
      </c>
      <c r="D101" s="353" t="s">
        <v>2603</v>
      </c>
      <c r="E101" s="6" t="s">
        <v>19</v>
      </c>
      <c r="F101" s="376">
        <f>'MEMÓRIA DE CÁLCULO'!F167</f>
        <v>10000</v>
      </c>
      <c r="G101" s="322">
        <v>59.71</v>
      </c>
      <c r="H101" s="322">
        <f t="shared" si="6"/>
        <v>76.92</v>
      </c>
      <c r="I101" s="322">
        <f t="shared" si="9"/>
        <v>597100</v>
      </c>
      <c r="J101" s="373">
        <f t="shared" si="8"/>
        <v>769200</v>
      </c>
    </row>
    <row r="102" spans="1:10" ht="54">
      <c r="A102" s="320">
        <f t="shared" si="7"/>
        <v>98</v>
      </c>
      <c r="B102" s="6" t="s">
        <v>319</v>
      </c>
      <c r="C102" s="7" t="s">
        <v>320</v>
      </c>
      <c r="D102" s="353" t="s">
        <v>2603</v>
      </c>
      <c r="E102" s="6" t="s">
        <v>40</v>
      </c>
      <c r="F102" s="376">
        <f>'MEMÓRIA DE CÁLCULO'!F168</f>
        <v>3000</v>
      </c>
      <c r="G102" s="322">
        <v>11.35</v>
      </c>
      <c r="H102" s="322">
        <f t="shared" si="6"/>
        <v>14.62</v>
      </c>
      <c r="I102" s="322">
        <f t="shared" si="9"/>
        <v>34050</v>
      </c>
      <c r="J102" s="373">
        <f t="shared" si="8"/>
        <v>43860</v>
      </c>
    </row>
    <row r="103" spans="1:10" ht="54">
      <c r="A103" s="320">
        <f t="shared" si="7"/>
        <v>99</v>
      </c>
      <c r="B103" s="6" t="s">
        <v>322</v>
      </c>
      <c r="C103" s="7" t="s">
        <v>323</v>
      </c>
      <c r="D103" s="353" t="s">
        <v>2603</v>
      </c>
      <c r="E103" s="6" t="s">
        <v>40</v>
      </c>
      <c r="F103" s="376">
        <f>'MEMÓRIA DE CÁLCULO'!F169</f>
        <v>3000</v>
      </c>
      <c r="G103" s="322">
        <v>14.26</v>
      </c>
      <c r="H103" s="322">
        <f t="shared" si="6"/>
        <v>18.37</v>
      </c>
      <c r="I103" s="322">
        <f t="shared" si="9"/>
        <v>42780</v>
      </c>
      <c r="J103" s="373">
        <f t="shared" si="8"/>
        <v>55110</v>
      </c>
    </row>
    <row r="104" spans="1:10" ht="45">
      <c r="A104" s="320">
        <f t="shared" si="7"/>
        <v>100</v>
      </c>
      <c r="B104" s="6" t="s">
        <v>325</v>
      </c>
      <c r="C104" s="7" t="s">
        <v>326</v>
      </c>
      <c r="D104" s="353" t="s">
        <v>2603</v>
      </c>
      <c r="E104" s="6" t="s">
        <v>40</v>
      </c>
      <c r="F104" s="376">
        <f>'MEMÓRIA DE CÁLCULO'!F170</f>
        <v>3000</v>
      </c>
      <c r="G104" s="322">
        <v>28.64</v>
      </c>
      <c r="H104" s="322">
        <f t="shared" si="6"/>
        <v>36.89</v>
      </c>
      <c r="I104" s="322">
        <f t="shared" si="9"/>
        <v>85920</v>
      </c>
      <c r="J104" s="373">
        <f t="shared" si="8"/>
        <v>110670</v>
      </c>
    </row>
    <row r="105" spans="1:10" ht="54">
      <c r="A105" s="320">
        <f t="shared" si="7"/>
        <v>101</v>
      </c>
      <c r="B105" s="6" t="s">
        <v>328</v>
      </c>
      <c r="C105" s="7" t="s">
        <v>329</v>
      </c>
      <c r="D105" s="353" t="s">
        <v>2603</v>
      </c>
      <c r="E105" s="6" t="s">
        <v>40</v>
      </c>
      <c r="F105" s="376">
        <f>'MEMÓRIA DE CÁLCULO'!F171</f>
        <v>3000</v>
      </c>
      <c r="G105" s="322">
        <v>45.88</v>
      </c>
      <c r="H105" s="322">
        <f t="shared" si="6"/>
        <v>59.1</v>
      </c>
      <c r="I105" s="322">
        <f t="shared" si="9"/>
        <v>137640</v>
      </c>
      <c r="J105" s="373">
        <f t="shared" si="8"/>
        <v>177300</v>
      </c>
    </row>
    <row r="106" spans="1:10" ht="72">
      <c r="A106" s="320">
        <f t="shared" si="7"/>
        <v>102</v>
      </c>
      <c r="B106" s="6" t="s">
        <v>331</v>
      </c>
      <c r="C106" s="7" t="s">
        <v>332</v>
      </c>
      <c r="D106" s="353" t="s">
        <v>2603</v>
      </c>
      <c r="E106" s="6" t="s">
        <v>19</v>
      </c>
      <c r="F106" s="376">
        <f>'MEMÓRIA DE CÁLCULO'!F172</f>
        <v>4000</v>
      </c>
      <c r="G106" s="322">
        <v>1.07</v>
      </c>
      <c r="H106" s="322">
        <f t="shared" si="6"/>
        <v>1.38</v>
      </c>
      <c r="I106" s="322">
        <f t="shared" si="9"/>
        <v>4280</v>
      </c>
      <c r="J106" s="373">
        <f t="shared" si="8"/>
        <v>5520</v>
      </c>
    </row>
    <row r="107" spans="1:10" ht="17.25">
      <c r="A107" s="320">
        <f t="shared" si="7"/>
        <v>103</v>
      </c>
      <c r="B107" s="6" t="s">
        <v>334</v>
      </c>
      <c r="C107" s="7" t="s">
        <v>335</v>
      </c>
      <c r="D107" s="353" t="s">
        <v>2603</v>
      </c>
      <c r="E107" s="6" t="s">
        <v>19</v>
      </c>
      <c r="F107" s="376">
        <f>'MEMÓRIA DE CÁLCULO'!F173</f>
        <v>120000</v>
      </c>
      <c r="G107" s="322">
        <v>0.77</v>
      </c>
      <c r="H107" s="322">
        <f t="shared" si="6"/>
        <v>0.99</v>
      </c>
      <c r="I107" s="322">
        <f t="shared" si="9"/>
        <v>92400</v>
      </c>
      <c r="J107" s="373">
        <f t="shared" si="8"/>
        <v>118800</v>
      </c>
    </row>
    <row r="108" spans="1:10" ht="27">
      <c r="A108" s="320">
        <f t="shared" si="7"/>
        <v>104</v>
      </c>
      <c r="B108" s="6" t="s">
        <v>337</v>
      </c>
      <c r="C108" s="7" t="s">
        <v>338</v>
      </c>
      <c r="D108" s="353" t="s">
        <v>2603</v>
      </c>
      <c r="E108" s="6" t="s">
        <v>19</v>
      </c>
      <c r="F108" s="376">
        <f>'MEMÓRIA DE CÁLCULO'!F174</f>
        <v>60000</v>
      </c>
      <c r="G108" s="322">
        <v>2.1</v>
      </c>
      <c r="H108" s="322">
        <f t="shared" si="6"/>
        <v>2.71</v>
      </c>
      <c r="I108" s="322">
        <f t="shared" si="9"/>
        <v>126000</v>
      </c>
      <c r="J108" s="373">
        <f t="shared" si="8"/>
        <v>162600</v>
      </c>
    </row>
    <row r="109" spans="1:10" ht="18">
      <c r="A109" s="320">
        <f t="shared" si="7"/>
        <v>105</v>
      </c>
      <c r="B109" s="6" t="s">
        <v>340</v>
      </c>
      <c r="C109" s="7" t="s">
        <v>341</v>
      </c>
      <c r="D109" s="353" t="s">
        <v>2603</v>
      </c>
      <c r="E109" s="6" t="s">
        <v>342</v>
      </c>
      <c r="F109" s="376">
        <f>'MEMÓRIA DE CÁLCULO'!F175</f>
        <v>40</v>
      </c>
      <c r="G109" s="322">
        <v>340.93</v>
      </c>
      <c r="H109" s="322">
        <f t="shared" si="6"/>
        <v>439.19</v>
      </c>
      <c r="I109" s="322">
        <f t="shared" si="9"/>
        <v>13637.2</v>
      </c>
      <c r="J109" s="373">
        <f t="shared" si="8"/>
        <v>17567.6</v>
      </c>
    </row>
    <row r="110" spans="1:10" ht="17.25">
      <c r="A110" s="320">
        <f t="shared" si="7"/>
        <v>106</v>
      </c>
      <c r="B110" s="6" t="s">
        <v>344</v>
      </c>
      <c r="C110" s="7" t="s">
        <v>345</v>
      </c>
      <c r="D110" s="353" t="s">
        <v>2603</v>
      </c>
      <c r="E110" s="6" t="s">
        <v>30</v>
      </c>
      <c r="F110" s="376">
        <f>'MEMÓRIA DE CÁLCULO'!F176</f>
        <v>200</v>
      </c>
      <c r="G110" s="322">
        <v>7.97</v>
      </c>
      <c r="H110" s="322">
        <f t="shared" si="6"/>
        <v>10.27</v>
      </c>
      <c r="I110" s="322">
        <f t="shared" si="9"/>
        <v>1594</v>
      </c>
      <c r="J110" s="373">
        <f t="shared" si="8"/>
        <v>2054</v>
      </c>
    </row>
    <row r="111" spans="1:10" ht="27">
      <c r="A111" s="320">
        <f t="shared" si="7"/>
        <v>107</v>
      </c>
      <c r="B111" s="6" t="s">
        <v>347</v>
      </c>
      <c r="C111" s="7" t="s">
        <v>348</v>
      </c>
      <c r="D111" s="353" t="s">
        <v>2603</v>
      </c>
      <c r="E111" s="6" t="s">
        <v>62</v>
      </c>
      <c r="F111" s="376">
        <f>'MEMÓRIA DE CÁLCULO'!F177</f>
        <v>2000</v>
      </c>
      <c r="G111" s="322">
        <v>90</v>
      </c>
      <c r="H111" s="322">
        <f t="shared" si="6"/>
        <v>115.94</v>
      </c>
      <c r="I111" s="322">
        <f t="shared" si="9"/>
        <v>180000</v>
      </c>
      <c r="J111" s="373">
        <f t="shared" si="8"/>
        <v>231880</v>
      </c>
    </row>
    <row r="112" spans="1:10" ht="36">
      <c r="A112" s="320">
        <f t="shared" si="7"/>
        <v>108</v>
      </c>
      <c r="B112" s="6" t="s">
        <v>350</v>
      </c>
      <c r="C112" s="7" t="s">
        <v>351</v>
      </c>
      <c r="D112" s="353" t="s">
        <v>2603</v>
      </c>
      <c r="E112" s="6" t="s">
        <v>62</v>
      </c>
      <c r="F112" s="376">
        <f>'MEMÓRIA DE CÁLCULO'!F178</f>
        <v>2000</v>
      </c>
      <c r="G112" s="322">
        <v>97.44</v>
      </c>
      <c r="H112" s="322">
        <f t="shared" si="6"/>
        <v>125.52</v>
      </c>
      <c r="I112" s="322">
        <f t="shared" si="9"/>
        <v>194880</v>
      </c>
      <c r="J112" s="373">
        <f t="shared" si="8"/>
        <v>251040</v>
      </c>
    </row>
    <row r="113" spans="1:10" ht="72">
      <c r="A113" s="320">
        <f t="shared" si="7"/>
        <v>109</v>
      </c>
      <c r="B113" s="6" t="s">
        <v>353</v>
      </c>
      <c r="C113" s="7" t="s">
        <v>354</v>
      </c>
      <c r="D113" s="353"/>
      <c r="E113" s="6" t="s">
        <v>85</v>
      </c>
      <c r="F113" s="376">
        <f>'MEMÓRIA DE CÁLCULO'!F179</f>
        <v>178268.25</v>
      </c>
      <c r="G113" s="322">
        <v>15</v>
      </c>
      <c r="H113" s="322">
        <f t="shared" si="6"/>
        <v>19.32</v>
      </c>
      <c r="I113" s="322">
        <f t="shared" si="9"/>
        <v>2674023.75</v>
      </c>
      <c r="J113" s="373">
        <f t="shared" si="8"/>
        <v>3444142.59</v>
      </c>
    </row>
    <row r="114" spans="1:10" ht="15">
      <c r="A114" s="320"/>
      <c r="B114" s="381" t="s">
        <v>2456</v>
      </c>
      <c r="C114" s="382"/>
      <c r="D114" s="382"/>
      <c r="E114" s="382"/>
      <c r="F114" s="382"/>
      <c r="G114" s="382"/>
      <c r="H114" s="383"/>
      <c r="I114" s="321">
        <f>SUM(I115:I121)</f>
        <v>1035038.4</v>
      </c>
      <c r="J114" s="372">
        <f>SUM(J115:J121)</f>
        <v>1333336.56</v>
      </c>
    </row>
    <row r="115" spans="1:10" ht="18">
      <c r="A115" s="320">
        <f>A113+1</f>
        <v>110</v>
      </c>
      <c r="B115" s="6" t="s">
        <v>359</v>
      </c>
      <c r="C115" s="7" t="s">
        <v>360</v>
      </c>
      <c r="D115" s="353" t="s">
        <v>2603</v>
      </c>
      <c r="E115" s="6" t="s">
        <v>220</v>
      </c>
      <c r="F115" s="376">
        <f>'MEMÓRIA DE CÁLCULO'!F181</f>
        <v>24</v>
      </c>
      <c r="G115" s="322">
        <v>4762.56</v>
      </c>
      <c r="H115" s="322">
        <f>ROUND(G115*1.2882,2)</f>
        <v>6135.13</v>
      </c>
      <c r="I115" s="322">
        <f t="shared" si="9"/>
        <v>114301.44</v>
      </c>
      <c r="J115" s="373">
        <f t="shared" si="8"/>
        <v>147243.12</v>
      </c>
    </row>
    <row r="116" spans="1:10" ht="18">
      <c r="A116" s="320">
        <f>A115+1</f>
        <v>111</v>
      </c>
      <c r="B116" s="6" t="s">
        <v>362</v>
      </c>
      <c r="C116" s="7" t="s">
        <v>363</v>
      </c>
      <c r="D116" s="353" t="s">
        <v>2603</v>
      </c>
      <c r="E116" s="6" t="s">
        <v>220</v>
      </c>
      <c r="F116" s="376">
        <f>'MEMÓRIA DE CÁLCULO'!F182</f>
        <v>24</v>
      </c>
      <c r="G116" s="322">
        <v>9201.28</v>
      </c>
      <c r="H116" s="322">
        <f aca="true" t="shared" si="10" ref="H116:H121">ROUND(G116*1.2882,2)</f>
        <v>11853.09</v>
      </c>
      <c r="I116" s="322">
        <f t="shared" si="9"/>
        <v>220830.72000000003</v>
      </c>
      <c r="J116" s="373">
        <f t="shared" si="8"/>
        <v>284474.16000000003</v>
      </c>
    </row>
    <row r="117" spans="1:10" ht="27">
      <c r="A117" s="320">
        <f aca="true" t="shared" si="11" ref="A117:A121">A116+1</f>
        <v>112</v>
      </c>
      <c r="B117" s="6" t="s">
        <v>365</v>
      </c>
      <c r="C117" s="7" t="s">
        <v>366</v>
      </c>
      <c r="D117" s="353" t="s">
        <v>2603</v>
      </c>
      <c r="E117" s="6" t="s">
        <v>220</v>
      </c>
      <c r="F117" s="376">
        <f>'MEMÓRIA DE CÁLCULO'!F183</f>
        <v>12</v>
      </c>
      <c r="G117" s="322">
        <v>16524.64</v>
      </c>
      <c r="H117" s="322">
        <f t="shared" si="10"/>
        <v>21287.04</v>
      </c>
      <c r="I117" s="322">
        <f t="shared" si="9"/>
        <v>198295.68</v>
      </c>
      <c r="J117" s="373">
        <f t="shared" si="8"/>
        <v>255444.48</v>
      </c>
    </row>
    <row r="118" spans="1:10" ht="27">
      <c r="A118" s="320">
        <f t="shared" si="11"/>
        <v>113</v>
      </c>
      <c r="B118" s="6" t="s">
        <v>368</v>
      </c>
      <c r="C118" s="7" t="s">
        <v>369</v>
      </c>
      <c r="D118" s="353" t="s">
        <v>2603</v>
      </c>
      <c r="E118" s="6" t="s">
        <v>220</v>
      </c>
      <c r="F118" s="376">
        <v>24</v>
      </c>
      <c r="G118" s="322">
        <v>6698.56</v>
      </c>
      <c r="H118" s="322">
        <f t="shared" si="10"/>
        <v>8629.08</v>
      </c>
      <c r="I118" s="322">
        <f t="shared" si="9"/>
        <v>160765.44</v>
      </c>
      <c r="J118" s="373">
        <f t="shared" si="8"/>
        <v>207097.91999999998</v>
      </c>
    </row>
    <row r="119" spans="1:10" ht="18">
      <c r="A119" s="320">
        <f t="shared" si="11"/>
        <v>114</v>
      </c>
      <c r="B119" s="6" t="s">
        <v>371</v>
      </c>
      <c r="C119" s="7" t="s">
        <v>372</v>
      </c>
      <c r="D119" s="353" t="s">
        <v>2603</v>
      </c>
      <c r="E119" s="6" t="s">
        <v>220</v>
      </c>
      <c r="F119" s="376">
        <v>24</v>
      </c>
      <c r="G119" s="322">
        <v>3067.68</v>
      </c>
      <c r="H119" s="322">
        <f t="shared" si="10"/>
        <v>3951.79</v>
      </c>
      <c r="I119" s="322">
        <f t="shared" si="9"/>
        <v>73624.31999999999</v>
      </c>
      <c r="J119" s="373">
        <f t="shared" si="8"/>
        <v>94842.95999999999</v>
      </c>
    </row>
    <row r="120" spans="1:10" ht="18">
      <c r="A120" s="320">
        <f t="shared" si="11"/>
        <v>115</v>
      </c>
      <c r="B120" s="6" t="s">
        <v>374</v>
      </c>
      <c r="C120" s="7" t="s">
        <v>375</v>
      </c>
      <c r="D120" s="353" t="s">
        <v>2603</v>
      </c>
      <c r="E120" s="6" t="s">
        <v>220</v>
      </c>
      <c r="F120" s="376">
        <v>24</v>
      </c>
      <c r="G120" s="322">
        <v>4331.36</v>
      </c>
      <c r="H120" s="322">
        <f t="shared" si="10"/>
        <v>5579.66</v>
      </c>
      <c r="I120" s="322">
        <f t="shared" si="9"/>
        <v>103952.63999999998</v>
      </c>
      <c r="J120" s="373">
        <f t="shared" si="8"/>
        <v>133911.84</v>
      </c>
    </row>
    <row r="121" spans="1:10" ht="36">
      <c r="A121" s="320">
        <f t="shared" si="11"/>
        <v>116</v>
      </c>
      <c r="B121" s="6" t="s">
        <v>377</v>
      </c>
      <c r="C121" s="7" t="s">
        <v>378</v>
      </c>
      <c r="D121" s="353" t="s">
        <v>2603</v>
      </c>
      <c r="E121" s="6" t="s">
        <v>220</v>
      </c>
      <c r="F121" s="376">
        <v>24</v>
      </c>
      <c r="G121" s="322">
        <v>6802.84</v>
      </c>
      <c r="H121" s="322">
        <f t="shared" si="10"/>
        <v>8763.42</v>
      </c>
      <c r="I121" s="322">
        <f t="shared" si="9"/>
        <v>163268.16</v>
      </c>
      <c r="J121" s="373">
        <f t="shared" si="8"/>
        <v>210322.08000000002</v>
      </c>
    </row>
    <row r="122" spans="1:10" ht="15">
      <c r="A122" s="384" t="s">
        <v>2621</v>
      </c>
      <c r="B122" s="385"/>
      <c r="C122" s="385"/>
      <c r="D122" s="385"/>
      <c r="E122" s="385"/>
      <c r="F122" s="385"/>
      <c r="G122" s="385"/>
      <c r="H122" s="386"/>
      <c r="I122" s="323">
        <f>I114+I59+I16+I2</f>
        <v>62849767.760000005</v>
      </c>
      <c r="J122" s="374">
        <f>J114+J59+J16+J2</f>
        <v>80942581.01400001</v>
      </c>
    </row>
  </sheetData>
  <autoFilter ref="A1:I122"/>
  <mergeCells count="5">
    <mergeCell ref="B2:H2"/>
    <mergeCell ref="B114:H114"/>
    <mergeCell ref="B16:H16"/>
    <mergeCell ref="B59:H59"/>
    <mergeCell ref="A122:H122"/>
  </mergeCells>
  <printOptions horizontalCentered="1"/>
  <pageMargins left="0.2362204724409449" right="0.2362204724409449" top="1.4960629921259843" bottom="0.7480314960629921" header="0.31496062992125984" footer="0.31496062992125984"/>
  <pageSetup fitToHeight="0" fitToWidth="1" horizontalDpi="600" verticalDpi="600" orientation="portrait" scale="83" r:id="rId2"/>
  <headerFooter>
    <oddHeader>&amp;L                                  &amp;G&amp;C&amp;14
ESTADO DO RIO DE JANEIRO 
   PREFEITURA MUNICIPAL DE ARMAÇÃO DOS BÚZIOS
   SECRETARIA DE OBRAS, SANEAMENTO E DRENAGEM
&amp;12Anexo I.C - Planilha Orçamentária&amp;R
&amp;"-,Negrito"EMOP 10/2021</oddHeader>
  </headerFooter>
  <ignoredErrors>
    <ignoredError sqref="I59:J59 I114:J114 J16" formula="1"/>
  </ignoredError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G1600"/>
  <sheetViews>
    <sheetView workbookViewId="0" topLeftCell="A1">
      <selection activeCell="A1" sqref="A1:G1"/>
    </sheetView>
  </sheetViews>
  <sheetFormatPr defaultColWidth="9.140625" defaultRowHeight="15"/>
  <cols>
    <col min="1" max="1" width="10.28125" style="0" customWidth="1"/>
    <col min="2" max="2" width="48.8515625" style="0" customWidth="1"/>
    <col min="3" max="3" width="12.421875" style="0" customWidth="1"/>
    <col min="4" max="4" width="6.140625" style="0" customWidth="1"/>
    <col min="5" max="7" width="12.421875" style="0" customWidth="1"/>
  </cols>
  <sheetData>
    <row r="1" spans="1:7" ht="15">
      <c r="A1" s="501"/>
      <c r="B1" s="501"/>
      <c r="C1" s="501"/>
      <c r="D1" s="501"/>
      <c r="E1" s="501"/>
      <c r="F1" s="501"/>
      <c r="G1" s="501"/>
    </row>
    <row r="2" spans="1:7" ht="9.95" customHeight="1">
      <c r="A2" s="1"/>
      <c r="B2" s="1"/>
      <c r="C2" s="498" t="s">
        <v>355</v>
      </c>
      <c r="D2" s="499"/>
      <c r="E2" s="1"/>
      <c r="F2" s="1"/>
      <c r="G2" s="1"/>
    </row>
    <row r="3" spans="1:7" ht="20.1" customHeight="1">
      <c r="A3" s="485" t="s">
        <v>1073</v>
      </c>
      <c r="B3" s="486"/>
      <c r="C3" s="486"/>
      <c r="D3" s="486"/>
      <c r="E3" s="486"/>
      <c r="F3" s="486"/>
      <c r="G3" s="486"/>
    </row>
    <row r="4" spans="1:7" ht="15" customHeight="1">
      <c r="A4" s="492" t="s">
        <v>398</v>
      </c>
      <c r="B4" s="493"/>
      <c r="C4" s="11" t="s">
        <v>399</v>
      </c>
      <c r="D4" s="11" t="s">
        <v>400</v>
      </c>
      <c r="E4" s="11" t="s">
        <v>401</v>
      </c>
      <c r="F4" s="11" t="s">
        <v>402</v>
      </c>
      <c r="G4" s="11" t="s">
        <v>403</v>
      </c>
    </row>
    <row r="5" spans="1:7" ht="20.1" customHeight="1">
      <c r="A5" s="16" t="s">
        <v>1074</v>
      </c>
      <c r="B5" s="17" t="s">
        <v>1075</v>
      </c>
      <c r="C5" s="16" t="s">
        <v>406</v>
      </c>
      <c r="D5" s="16" t="s">
        <v>407</v>
      </c>
      <c r="E5" s="18">
        <v>1</v>
      </c>
      <c r="F5" s="19">
        <v>19.81</v>
      </c>
      <c r="G5" s="19">
        <v>19.81</v>
      </c>
    </row>
    <row r="6" spans="1:7" ht="15" customHeight="1">
      <c r="A6" s="1"/>
      <c r="B6" s="1"/>
      <c r="C6" s="1"/>
      <c r="D6" s="1"/>
      <c r="E6" s="494" t="s">
        <v>418</v>
      </c>
      <c r="F6" s="495"/>
      <c r="G6" s="20">
        <v>19.81</v>
      </c>
    </row>
    <row r="7" spans="1:7" ht="15" customHeight="1">
      <c r="A7" s="492" t="s">
        <v>430</v>
      </c>
      <c r="B7" s="493"/>
      <c r="C7" s="11" t="s">
        <v>399</v>
      </c>
      <c r="D7" s="11" t="s">
        <v>400</v>
      </c>
      <c r="E7" s="11" t="s">
        <v>401</v>
      </c>
      <c r="F7" s="11" t="s">
        <v>402</v>
      </c>
      <c r="G7" s="11" t="s">
        <v>403</v>
      </c>
    </row>
    <row r="8" spans="1:7" ht="15" customHeight="1">
      <c r="A8" s="16" t="s">
        <v>1076</v>
      </c>
      <c r="B8" s="17" t="s">
        <v>1077</v>
      </c>
      <c r="C8" s="16" t="s">
        <v>406</v>
      </c>
      <c r="D8" s="16" t="s">
        <v>610</v>
      </c>
      <c r="E8" s="18">
        <v>6.5</v>
      </c>
      <c r="F8" s="19">
        <v>4.907</v>
      </c>
      <c r="G8" s="19">
        <v>31.8955</v>
      </c>
    </row>
    <row r="9" spans="1:7" ht="20.1" customHeight="1">
      <c r="A9" s="16" t="s">
        <v>1061</v>
      </c>
      <c r="B9" s="17" t="s">
        <v>1078</v>
      </c>
      <c r="C9" s="16" t="s">
        <v>406</v>
      </c>
      <c r="D9" s="16" t="s">
        <v>610</v>
      </c>
      <c r="E9" s="18">
        <v>0.135</v>
      </c>
      <c r="F9" s="19">
        <v>18.742</v>
      </c>
      <c r="G9" s="19">
        <v>3.795255</v>
      </c>
    </row>
    <row r="10" spans="1:7" ht="20.1" customHeight="1">
      <c r="A10" s="16" t="s">
        <v>1063</v>
      </c>
      <c r="B10" s="17" t="s">
        <v>1064</v>
      </c>
      <c r="C10" s="16" t="s">
        <v>406</v>
      </c>
      <c r="D10" s="16" t="s">
        <v>439</v>
      </c>
      <c r="E10" s="18">
        <v>0.053</v>
      </c>
      <c r="F10" s="19">
        <v>9.85</v>
      </c>
      <c r="G10" s="19">
        <v>0.52205</v>
      </c>
    </row>
    <row r="11" spans="1:7" ht="15" customHeight="1">
      <c r="A11" s="16" t="s">
        <v>1065</v>
      </c>
      <c r="B11" s="17" t="s">
        <v>1066</v>
      </c>
      <c r="C11" s="16" t="s">
        <v>406</v>
      </c>
      <c r="D11" s="16" t="s">
        <v>1067</v>
      </c>
      <c r="E11" s="18">
        <v>0.002684</v>
      </c>
      <c r="F11" s="19">
        <v>1283.73</v>
      </c>
      <c r="G11" s="19">
        <v>3.44553132</v>
      </c>
    </row>
    <row r="12" spans="1:7" ht="20.1" customHeight="1">
      <c r="A12" s="16" t="s">
        <v>1079</v>
      </c>
      <c r="B12" s="17" t="s">
        <v>1080</v>
      </c>
      <c r="C12" s="16" t="s">
        <v>406</v>
      </c>
      <c r="D12" s="16" t="s">
        <v>458</v>
      </c>
      <c r="E12" s="18">
        <v>0.00014</v>
      </c>
      <c r="F12" s="19">
        <v>231952</v>
      </c>
      <c r="G12" s="19">
        <v>32.47328</v>
      </c>
    </row>
    <row r="13" spans="1:7" ht="15" customHeight="1">
      <c r="A13" s="16" t="s">
        <v>1081</v>
      </c>
      <c r="B13" s="17" t="s">
        <v>1082</v>
      </c>
      <c r="C13" s="16" t="s">
        <v>406</v>
      </c>
      <c r="D13" s="16" t="s">
        <v>458</v>
      </c>
      <c r="E13" s="18">
        <v>0.0025</v>
      </c>
      <c r="F13" s="19">
        <v>1938</v>
      </c>
      <c r="G13" s="19">
        <v>4.845</v>
      </c>
    </row>
    <row r="14" spans="1:7" ht="15" customHeight="1">
      <c r="A14" s="1"/>
      <c r="B14" s="1"/>
      <c r="C14" s="1"/>
      <c r="D14" s="1"/>
      <c r="E14" s="494" t="s">
        <v>440</v>
      </c>
      <c r="F14" s="495"/>
      <c r="G14" s="20">
        <v>76.99</v>
      </c>
    </row>
    <row r="15" spans="1:7" ht="15" customHeight="1">
      <c r="A15" s="1"/>
      <c r="B15" s="1"/>
      <c r="C15" s="1"/>
      <c r="D15" s="1"/>
      <c r="E15" s="496" t="s">
        <v>425</v>
      </c>
      <c r="F15" s="497"/>
      <c r="G15" s="10">
        <v>96.78</v>
      </c>
    </row>
    <row r="16" spans="1:7" ht="9.95" customHeight="1">
      <c r="A16" s="1"/>
      <c r="B16" s="1"/>
      <c r="C16" s="498" t="s">
        <v>355</v>
      </c>
      <c r="D16" s="499"/>
      <c r="E16" s="1"/>
      <c r="F16" s="1"/>
      <c r="G16" s="1"/>
    </row>
    <row r="17" spans="1:7" ht="36" customHeight="1">
      <c r="A17" s="485" t="s">
        <v>1083</v>
      </c>
      <c r="B17" s="486"/>
      <c r="C17" s="486"/>
      <c r="D17" s="486"/>
      <c r="E17" s="486"/>
      <c r="F17" s="486"/>
      <c r="G17" s="486"/>
    </row>
    <row r="18" spans="1:7" ht="15" customHeight="1">
      <c r="A18" s="492" t="s">
        <v>430</v>
      </c>
      <c r="B18" s="493"/>
      <c r="C18" s="11" t="s">
        <v>399</v>
      </c>
      <c r="D18" s="11" t="s">
        <v>400</v>
      </c>
      <c r="E18" s="11" t="s">
        <v>401</v>
      </c>
      <c r="F18" s="11" t="s">
        <v>402</v>
      </c>
      <c r="G18" s="11" t="s">
        <v>403</v>
      </c>
    </row>
    <row r="19" spans="1:7" ht="27.95" customHeight="1">
      <c r="A19" s="16" t="s">
        <v>1084</v>
      </c>
      <c r="B19" s="17" t="s">
        <v>1085</v>
      </c>
      <c r="C19" s="16" t="s">
        <v>406</v>
      </c>
      <c r="D19" s="16" t="s">
        <v>458</v>
      </c>
      <c r="E19" s="18">
        <v>6.25E-05</v>
      </c>
      <c r="F19" s="19">
        <v>15572.12</v>
      </c>
      <c r="G19" s="19">
        <v>0.9732575</v>
      </c>
    </row>
    <row r="20" spans="1:7" ht="15" customHeight="1">
      <c r="A20" s="1"/>
      <c r="B20" s="1"/>
      <c r="C20" s="1"/>
      <c r="D20" s="1"/>
      <c r="E20" s="494" t="s">
        <v>440</v>
      </c>
      <c r="F20" s="495"/>
      <c r="G20" s="20">
        <v>0.97</v>
      </c>
    </row>
    <row r="21" spans="1:7" ht="15" customHeight="1">
      <c r="A21" s="1"/>
      <c r="B21" s="1"/>
      <c r="C21" s="1"/>
      <c r="D21" s="1"/>
      <c r="E21" s="496" t="s">
        <v>425</v>
      </c>
      <c r="F21" s="497"/>
      <c r="G21" s="10">
        <v>0.97</v>
      </c>
    </row>
    <row r="22" spans="1:7" ht="9.95" customHeight="1">
      <c r="A22" s="1"/>
      <c r="B22" s="1"/>
      <c r="C22" s="498" t="s">
        <v>355</v>
      </c>
      <c r="D22" s="499"/>
      <c r="E22" s="1"/>
      <c r="F22" s="1"/>
      <c r="G22" s="1"/>
    </row>
    <row r="23" spans="1:7" ht="20.1" customHeight="1">
      <c r="A23" s="485" t="s">
        <v>1086</v>
      </c>
      <c r="B23" s="486"/>
      <c r="C23" s="486"/>
      <c r="D23" s="486"/>
      <c r="E23" s="486"/>
      <c r="F23" s="486"/>
      <c r="G23" s="486"/>
    </row>
    <row r="24" spans="1:7" ht="15" customHeight="1">
      <c r="A24" s="492" t="s">
        <v>430</v>
      </c>
      <c r="B24" s="493"/>
      <c r="C24" s="11" t="s">
        <v>399</v>
      </c>
      <c r="D24" s="11" t="s">
        <v>400</v>
      </c>
      <c r="E24" s="11" t="s">
        <v>401</v>
      </c>
      <c r="F24" s="11" t="s">
        <v>402</v>
      </c>
      <c r="G24" s="11" t="s">
        <v>403</v>
      </c>
    </row>
    <row r="25" spans="1:7" ht="15" customHeight="1">
      <c r="A25" s="16" t="s">
        <v>608</v>
      </c>
      <c r="B25" s="17" t="s">
        <v>609</v>
      </c>
      <c r="C25" s="16" t="s">
        <v>406</v>
      </c>
      <c r="D25" s="16" t="s">
        <v>610</v>
      </c>
      <c r="E25" s="18">
        <v>1.5</v>
      </c>
      <c r="F25" s="19">
        <v>6.816</v>
      </c>
      <c r="G25" s="19">
        <v>10.224</v>
      </c>
    </row>
    <row r="26" spans="1:7" ht="20.1" customHeight="1">
      <c r="A26" s="16" t="s">
        <v>1061</v>
      </c>
      <c r="B26" s="17" t="s">
        <v>1062</v>
      </c>
      <c r="C26" s="16" t="s">
        <v>406</v>
      </c>
      <c r="D26" s="16" t="s">
        <v>610</v>
      </c>
      <c r="E26" s="18">
        <v>0.03</v>
      </c>
      <c r="F26" s="19">
        <v>18.742</v>
      </c>
      <c r="G26" s="19">
        <v>0.56226</v>
      </c>
    </row>
    <row r="27" spans="1:7" ht="20.1" customHeight="1">
      <c r="A27" s="16" t="s">
        <v>1063</v>
      </c>
      <c r="B27" s="17" t="s">
        <v>1064</v>
      </c>
      <c r="C27" s="16" t="s">
        <v>406</v>
      </c>
      <c r="D27" s="16" t="s">
        <v>439</v>
      </c>
      <c r="E27" s="18">
        <v>0.01</v>
      </c>
      <c r="F27" s="19">
        <v>9.85</v>
      </c>
      <c r="G27" s="19">
        <v>0.0985</v>
      </c>
    </row>
    <row r="28" spans="1:7" ht="27.95" customHeight="1">
      <c r="A28" s="16" t="s">
        <v>1087</v>
      </c>
      <c r="B28" s="17" t="s">
        <v>1088</v>
      </c>
      <c r="C28" s="16" t="s">
        <v>406</v>
      </c>
      <c r="D28" s="16" t="s">
        <v>458</v>
      </c>
      <c r="E28" s="18">
        <v>0.00028</v>
      </c>
      <c r="F28" s="19">
        <v>6300</v>
      </c>
      <c r="G28" s="19">
        <v>1.764</v>
      </c>
    </row>
    <row r="29" spans="1:7" ht="15" customHeight="1">
      <c r="A29" s="1"/>
      <c r="B29" s="1"/>
      <c r="C29" s="1"/>
      <c r="D29" s="1"/>
      <c r="E29" s="494" t="s">
        <v>440</v>
      </c>
      <c r="F29" s="495"/>
      <c r="G29" s="20">
        <v>12.64</v>
      </c>
    </row>
    <row r="30" spans="1:7" ht="15" customHeight="1">
      <c r="A30" s="1"/>
      <c r="B30" s="1"/>
      <c r="C30" s="1"/>
      <c r="D30" s="1"/>
      <c r="E30" s="496" t="s">
        <v>425</v>
      </c>
      <c r="F30" s="497"/>
      <c r="G30" s="10">
        <v>12.64</v>
      </c>
    </row>
    <row r="31" spans="1:7" ht="9.95" customHeight="1">
      <c r="A31" s="1"/>
      <c r="B31" s="1"/>
      <c r="C31" s="498" t="s">
        <v>355</v>
      </c>
      <c r="D31" s="499"/>
      <c r="E31" s="1"/>
      <c r="F31" s="1"/>
      <c r="G31" s="1"/>
    </row>
    <row r="32" spans="1:7" ht="20.1" customHeight="1">
      <c r="A32" s="485" t="s">
        <v>1089</v>
      </c>
      <c r="B32" s="486"/>
      <c r="C32" s="486"/>
      <c r="D32" s="486"/>
      <c r="E32" s="486"/>
      <c r="F32" s="486"/>
      <c r="G32" s="486"/>
    </row>
    <row r="33" spans="1:7" ht="15" customHeight="1">
      <c r="A33" s="492" t="s">
        <v>430</v>
      </c>
      <c r="B33" s="493"/>
      <c r="C33" s="11" t="s">
        <v>399</v>
      </c>
      <c r="D33" s="11" t="s">
        <v>400</v>
      </c>
      <c r="E33" s="11" t="s">
        <v>401</v>
      </c>
      <c r="F33" s="11" t="s">
        <v>402</v>
      </c>
      <c r="G33" s="11" t="s">
        <v>403</v>
      </c>
    </row>
    <row r="34" spans="1:7" ht="27.95" customHeight="1">
      <c r="A34" s="16" t="s">
        <v>1087</v>
      </c>
      <c r="B34" s="17" t="s">
        <v>1088</v>
      </c>
      <c r="C34" s="16" t="s">
        <v>406</v>
      </c>
      <c r="D34" s="16" t="s">
        <v>458</v>
      </c>
      <c r="E34" s="18">
        <v>0.00018</v>
      </c>
      <c r="F34" s="19">
        <v>6300</v>
      </c>
      <c r="G34" s="19">
        <v>1.134</v>
      </c>
    </row>
    <row r="35" spans="1:7" ht="15" customHeight="1">
      <c r="A35" s="1"/>
      <c r="B35" s="1"/>
      <c r="C35" s="1"/>
      <c r="D35" s="1"/>
      <c r="E35" s="494" t="s">
        <v>440</v>
      </c>
      <c r="F35" s="495"/>
      <c r="G35" s="20">
        <v>1.13</v>
      </c>
    </row>
    <row r="36" spans="1:7" ht="15" customHeight="1">
      <c r="A36" s="1"/>
      <c r="B36" s="1"/>
      <c r="C36" s="1"/>
      <c r="D36" s="1"/>
      <c r="E36" s="496" t="s">
        <v>425</v>
      </c>
      <c r="F36" s="497"/>
      <c r="G36" s="10">
        <v>1.13</v>
      </c>
    </row>
    <row r="37" spans="1:7" ht="9.95" customHeight="1">
      <c r="A37" s="1"/>
      <c r="B37" s="1"/>
      <c r="C37" s="498" t="s">
        <v>355</v>
      </c>
      <c r="D37" s="499"/>
      <c r="E37" s="1"/>
      <c r="F37" s="1"/>
      <c r="G37" s="1"/>
    </row>
    <row r="38" spans="1:7" ht="20.1" customHeight="1">
      <c r="A38" s="485" t="s">
        <v>1090</v>
      </c>
      <c r="B38" s="486"/>
      <c r="C38" s="486"/>
      <c r="D38" s="486"/>
      <c r="E38" s="486"/>
      <c r="F38" s="486"/>
      <c r="G38" s="486"/>
    </row>
    <row r="39" spans="1:7" ht="15" customHeight="1">
      <c r="A39" s="492" t="s">
        <v>398</v>
      </c>
      <c r="B39" s="493"/>
      <c r="C39" s="11" t="s">
        <v>399</v>
      </c>
      <c r="D39" s="11" t="s">
        <v>400</v>
      </c>
      <c r="E39" s="11" t="s">
        <v>401</v>
      </c>
      <c r="F39" s="11" t="s">
        <v>402</v>
      </c>
      <c r="G39" s="11" t="s">
        <v>403</v>
      </c>
    </row>
    <row r="40" spans="1:7" ht="27.95" customHeight="1">
      <c r="A40" s="16" t="s">
        <v>1091</v>
      </c>
      <c r="B40" s="17" t="s">
        <v>1092</v>
      </c>
      <c r="C40" s="16" t="s">
        <v>406</v>
      </c>
      <c r="D40" s="16" t="s">
        <v>407</v>
      </c>
      <c r="E40" s="18">
        <v>0.65</v>
      </c>
      <c r="F40" s="19">
        <v>19.81</v>
      </c>
      <c r="G40" s="19">
        <v>13.262795</v>
      </c>
    </row>
    <row r="41" spans="1:7" ht="20.1" customHeight="1">
      <c r="A41" s="16" t="s">
        <v>414</v>
      </c>
      <c r="B41" s="17" t="s">
        <v>429</v>
      </c>
      <c r="C41" s="16" t="s">
        <v>406</v>
      </c>
      <c r="D41" s="16" t="s">
        <v>407</v>
      </c>
      <c r="E41" s="18">
        <v>2.2</v>
      </c>
      <c r="F41" s="19">
        <v>14.34</v>
      </c>
      <c r="G41" s="19">
        <v>32.49444</v>
      </c>
    </row>
    <row r="42" spans="1:7" ht="15" customHeight="1">
      <c r="A42" s="1"/>
      <c r="B42" s="1"/>
      <c r="C42" s="1"/>
      <c r="D42" s="1"/>
      <c r="E42" s="494" t="s">
        <v>418</v>
      </c>
      <c r="F42" s="495"/>
      <c r="G42" s="20">
        <v>45.75</v>
      </c>
    </row>
    <row r="43" spans="1:7" ht="15" customHeight="1">
      <c r="A43" s="492" t="s">
        <v>430</v>
      </c>
      <c r="B43" s="493"/>
      <c r="C43" s="11" t="s">
        <v>399</v>
      </c>
      <c r="D43" s="11" t="s">
        <v>400</v>
      </c>
      <c r="E43" s="11" t="s">
        <v>401</v>
      </c>
      <c r="F43" s="11" t="s">
        <v>402</v>
      </c>
      <c r="G43" s="11" t="s">
        <v>403</v>
      </c>
    </row>
    <row r="44" spans="1:7" ht="20.1" customHeight="1">
      <c r="A44" s="16" t="s">
        <v>673</v>
      </c>
      <c r="B44" s="17" t="s">
        <v>1001</v>
      </c>
      <c r="C44" s="16" t="s">
        <v>406</v>
      </c>
      <c r="D44" s="16" t="s">
        <v>471</v>
      </c>
      <c r="E44" s="18">
        <v>1.15</v>
      </c>
      <c r="F44" s="19">
        <v>90</v>
      </c>
      <c r="G44" s="19">
        <v>103.5</v>
      </c>
    </row>
    <row r="45" spans="1:7" ht="15" customHeight="1">
      <c r="A45" s="16" t="s">
        <v>839</v>
      </c>
      <c r="B45" s="17" t="s">
        <v>840</v>
      </c>
      <c r="C45" s="16" t="s">
        <v>406</v>
      </c>
      <c r="D45" s="16" t="s">
        <v>439</v>
      </c>
      <c r="E45" s="18">
        <v>456</v>
      </c>
      <c r="F45" s="19">
        <v>0.516</v>
      </c>
      <c r="G45" s="19">
        <v>235.296</v>
      </c>
    </row>
    <row r="46" spans="1:7" ht="15" customHeight="1">
      <c r="A46" s="1"/>
      <c r="B46" s="1"/>
      <c r="C46" s="1"/>
      <c r="D46" s="1"/>
      <c r="E46" s="494" t="s">
        <v>440</v>
      </c>
      <c r="F46" s="495"/>
      <c r="G46" s="20">
        <v>338.8</v>
      </c>
    </row>
    <row r="47" spans="1:7" ht="15" customHeight="1">
      <c r="A47" s="492" t="s">
        <v>419</v>
      </c>
      <c r="B47" s="493"/>
      <c r="C47" s="11" t="s">
        <v>399</v>
      </c>
      <c r="D47" s="11" t="s">
        <v>400</v>
      </c>
      <c r="E47" s="11" t="s">
        <v>401</v>
      </c>
      <c r="F47" s="11" t="s">
        <v>402</v>
      </c>
      <c r="G47" s="11" t="s">
        <v>403</v>
      </c>
    </row>
    <row r="48" spans="1:7" ht="27.95" customHeight="1">
      <c r="A48" s="16" t="s">
        <v>1093</v>
      </c>
      <c r="B48" s="17" t="s">
        <v>1094</v>
      </c>
      <c r="C48" s="16" t="s">
        <v>406</v>
      </c>
      <c r="D48" s="16" t="s">
        <v>407</v>
      </c>
      <c r="E48" s="18">
        <v>0.65</v>
      </c>
      <c r="F48" s="19">
        <v>12.64</v>
      </c>
      <c r="G48" s="19">
        <v>8.216</v>
      </c>
    </row>
    <row r="49" spans="1:7" ht="27.95" customHeight="1">
      <c r="A49" s="16" t="s">
        <v>1095</v>
      </c>
      <c r="B49" s="17" t="s">
        <v>1094</v>
      </c>
      <c r="C49" s="16" t="s">
        <v>406</v>
      </c>
      <c r="D49" s="16" t="s">
        <v>407</v>
      </c>
      <c r="E49" s="18">
        <v>0.2</v>
      </c>
      <c r="F49" s="19">
        <v>1.13</v>
      </c>
      <c r="G49" s="19">
        <v>0.226</v>
      </c>
    </row>
    <row r="50" spans="1:7" ht="15" customHeight="1">
      <c r="A50" s="1"/>
      <c r="B50" s="1"/>
      <c r="C50" s="1"/>
      <c r="D50" s="1"/>
      <c r="E50" s="494" t="s">
        <v>424</v>
      </c>
      <c r="F50" s="495"/>
      <c r="G50" s="20">
        <v>8.45</v>
      </c>
    </row>
    <row r="51" spans="1:7" ht="15" customHeight="1">
      <c r="A51" s="1"/>
      <c r="B51" s="1"/>
      <c r="C51" s="1"/>
      <c r="D51" s="1"/>
      <c r="E51" s="496" t="s">
        <v>425</v>
      </c>
      <c r="F51" s="497"/>
      <c r="G51" s="10">
        <v>393</v>
      </c>
    </row>
    <row r="52" spans="1:7" ht="9.95" customHeight="1">
      <c r="A52" s="1"/>
      <c r="B52" s="1"/>
      <c r="C52" s="498" t="s">
        <v>355</v>
      </c>
      <c r="D52" s="499"/>
      <c r="E52" s="1"/>
      <c r="F52" s="1"/>
      <c r="G52" s="1"/>
    </row>
    <row r="53" spans="1:7" ht="20.1" customHeight="1">
      <c r="A53" s="485" t="s">
        <v>1096</v>
      </c>
      <c r="B53" s="486"/>
      <c r="C53" s="486"/>
      <c r="D53" s="486"/>
      <c r="E53" s="486"/>
      <c r="F53" s="486"/>
      <c r="G53" s="486"/>
    </row>
    <row r="54" spans="1:7" ht="15" customHeight="1">
      <c r="A54" s="492" t="s">
        <v>398</v>
      </c>
      <c r="B54" s="493"/>
      <c r="C54" s="11" t="s">
        <v>399</v>
      </c>
      <c r="D54" s="11" t="s">
        <v>400</v>
      </c>
      <c r="E54" s="11" t="s">
        <v>401</v>
      </c>
      <c r="F54" s="11" t="s">
        <v>402</v>
      </c>
      <c r="G54" s="11" t="s">
        <v>403</v>
      </c>
    </row>
    <row r="55" spans="1:7" ht="20.1" customHeight="1">
      <c r="A55" s="16" t="s">
        <v>1074</v>
      </c>
      <c r="B55" s="17" t="s">
        <v>1075</v>
      </c>
      <c r="C55" s="16" t="s">
        <v>406</v>
      </c>
      <c r="D55" s="16" t="s">
        <v>407</v>
      </c>
      <c r="E55" s="18">
        <v>1</v>
      </c>
      <c r="F55" s="19">
        <v>19.81</v>
      </c>
      <c r="G55" s="19">
        <v>19.81</v>
      </c>
    </row>
    <row r="56" spans="1:7" ht="15" customHeight="1">
      <c r="A56" s="1"/>
      <c r="B56" s="1"/>
      <c r="C56" s="1"/>
      <c r="D56" s="1"/>
      <c r="E56" s="494" t="s">
        <v>418</v>
      </c>
      <c r="F56" s="495"/>
      <c r="G56" s="20">
        <v>19.81</v>
      </c>
    </row>
    <row r="57" spans="1:7" ht="15" customHeight="1">
      <c r="A57" s="492" t="s">
        <v>430</v>
      </c>
      <c r="B57" s="493"/>
      <c r="C57" s="11" t="s">
        <v>399</v>
      </c>
      <c r="D57" s="11" t="s">
        <v>400</v>
      </c>
      <c r="E57" s="11" t="s">
        <v>401</v>
      </c>
      <c r="F57" s="11" t="s">
        <v>402</v>
      </c>
      <c r="G57" s="11" t="s">
        <v>403</v>
      </c>
    </row>
    <row r="58" spans="1:7" ht="15" customHeight="1">
      <c r="A58" s="16" t="s">
        <v>1076</v>
      </c>
      <c r="B58" s="17" t="s">
        <v>1077</v>
      </c>
      <c r="C58" s="16" t="s">
        <v>406</v>
      </c>
      <c r="D58" s="16" t="s">
        <v>610</v>
      </c>
      <c r="E58" s="18">
        <v>15.5</v>
      </c>
      <c r="F58" s="19">
        <v>4.907</v>
      </c>
      <c r="G58" s="19">
        <v>76.0585</v>
      </c>
    </row>
    <row r="59" spans="1:7" ht="20.1" customHeight="1">
      <c r="A59" s="16" t="s">
        <v>1061</v>
      </c>
      <c r="B59" s="17" t="s">
        <v>1078</v>
      </c>
      <c r="C59" s="16" t="s">
        <v>406</v>
      </c>
      <c r="D59" s="16" t="s">
        <v>610</v>
      </c>
      <c r="E59" s="18">
        <v>0.264</v>
      </c>
      <c r="F59" s="19">
        <v>18.742</v>
      </c>
      <c r="G59" s="19">
        <v>7.421832</v>
      </c>
    </row>
    <row r="60" spans="1:7" ht="20.1" customHeight="1">
      <c r="A60" s="16" t="s">
        <v>1063</v>
      </c>
      <c r="B60" s="17" t="s">
        <v>1064</v>
      </c>
      <c r="C60" s="16" t="s">
        <v>406</v>
      </c>
      <c r="D60" s="16" t="s">
        <v>439</v>
      </c>
      <c r="E60" s="18">
        <v>0.132</v>
      </c>
      <c r="F60" s="19">
        <v>9.85</v>
      </c>
      <c r="G60" s="19">
        <v>1.3002</v>
      </c>
    </row>
    <row r="61" spans="1:7" ht="20.1" customHeight="1">
      <c r="A61" s="16" t="s">
        <v>1097</v>
      </c>
      <c r="B61" s="17" t="s">
        <v>1098</v>
      </c>
      <c r="C61" s="16" t="s">
        <v>406</v>
      </c>
      <c r="D61" s="16" t="s">
        <v>458</v>
      </c>
      <c r="E61" s="18">
        <v>0.0006</v>
      </c>
      <c r="F61" s="19">
        <v>9255.12</v>
      </c>
      <c r="G61" s="19">
        <v>5.553072</v>
      </c>
    </row>
    <row r="62" spans="1:7" ht="20.1" customHeight="1">
      <c r="A62" s="16" t="s">
        <v>1099</v>
      </c>
      <c r="B62" s="17" t="s">
        <v>1100</v>
      </c>
      <c r="C62" s="16" t="s">
        <v>406</v>
      </c>
      <c r="D62" s="16" t="s">
        <v>458</v>
      </c>
      <c r="E62" s="18">
        <v>0.00014</v>
      </c>
      <c r="F62" s="19">
        <v>298876.88</v>
      </c>
      <c r="G62" s="19">
        <v>48.11917768</v>
      </c>
    </row>
    <row r="63" spans="1:7" ht="15" customHeight="1">
      <c r="A63" s="1"/>
      <c r="B63" s="1"/>
      <c r="C63" s="1"/>
      <c r="D63" s="1"/>
      <c r="E63" s="494" t="s">
        <v>440</v>
      </c>
      <c r="F63" s="495"/>
      <c r="G63" s="20">
        <v>138.45</v>
      </c>
    </row>
    <row r="64" spans="1:7" ht="15" customHeight="1">
      <c r="A64" s="1"/>
      <c r="B64" s="1"/>
      <c r="C64" s="1"/>
      <c r="D64" s="1"/>
      <c r="E64" s="496" t="s">
        <v>425</v>
      </c>
      <c r="F64" s="497"/>
      <c r="G64" s="10">
        <v>158.26</v>
      </c>
    </row>
    <row r="65" spans="1:7" ht="9.95" customHeight="1">
      <c r="A65" s="1"/>
      <c r="B65" s="1"/>
      <c r="C65" s="498" t="s">
        <v>355</v>
      </c>
      <c r="D65" s="499"/>
      <c r="E65" s="1"/>
      <c r="F65" s="1"/>
      <c r="G65" s="1"/>
    </row>
    <row r="66" spans="1:7" ht="27" customHeight="1">
      <c r="A66" s="485" t="s">
        <v>1101</v>
      </c>
      <c r="B66" s="486"/>
      <c r="C66" s="486"/>
      <c r="D66" s="486"/>
      <c r="E66" s="486"/>
      <c r="F66" s="486"/>
      <c r="G66" s="486"/>
    </row>
    <row r="67" spans="1:7" ht="15" customHeight="1">
      <c r="A67" s="492" t="s">
        <v>419</v>
      </c>
      <c r="B67" s="493"/>
      <c r="C67" s="11" t="s">
        <v>399</v>
      </c>
      <c r="D67" s="11" t="s">
        <v>400</v>
      </c>
      <c r="E67" s="11" t="s">
        <v>401</v>
      </c>
      <c r="F67" s="11" t="s">
        <v>402</v>
      </c>
      <c r="G67" s="11" t="s">
        <v>403</v>
      </c>
    </row>
    <row r="68" spans="1:7" ht="20.1" customHeight="1">
      <c r="A68" s="16" t="s">
        <v>542</v>
      </c>
      <c r="B68" s="17" t="s">
        <v>543</v>
      </c>
      <c r="C68" s="16" t="s">
        <v>406</v>
      </c>
      <c r="D68" s="16" t="s">
        <v>407</v>
      </c>
      <c r="E68" s="18">
        <v>0.0089</v>
      </c>
      <c r="F68" s="19">
        <v>158.26</v>
      </c>
      <c r="G68" s="19">
        <v>1.408514</v>
      </c>
    </row>
    <row r="69" spans="1:7" ht="15" customHeight="1">
      <c r="A69" s="1"/>
      <c r="B69" s="1"/>
      <c r="C69" s="1"/>
      <c r="D69" s="1"/>
      <c r="E69" s="494" t="s">
        <v>424</v>
      </c>
      <c r="F69" s="495"/>
      <c r="G69" s="20">
        <v>1.41</v>
      </c>
    </row>
    <row r="70" spans="1:7" ht="15" customHeight="1">
      <c r="A70" s="1"/>
      <c r="B70" s="1"/>
      <c r="C70" s="1"/>
      <c r="D70" s="1"/>
      <c r="E70" s="496" t="s">
        <v>425</v>
      </c>
      <c r="F70" s="497"/>
      <c r="G70" s="10">
        <v>1.4</v>
      </c>
    </row>
    <row r="71" spans="1:7" ht="9.95" customHeight="1">
      <c r="A71" s="1"/>
      <c r="B71" s="1"/>
      <c r="C71" s="498" t="s">
        <v>355</v>
      </c>
      <c r="D71" s="499"/>
      <c r="E71" s="1"/>
      <c r="F71" s="1"/>
      <c r="G71" s="1"/>
    </row>
    <row r="72" spans="1:7" ht="20.1" customHeight="1">
      <c r="A72" s="485" t="s">
        <v>1102</v>
      </c>
      <c r="B72" s="486"/>
      <c r="C72" s="486"/>
      <c r="D72" s="486"/>
      <c r="E72" s="486"/>
      <c r="F72" s="486"/>
      <c r="G72" s="486"/>
    </row>
    <row r="73" spans="1:7" ht="15" customHeight="1">
      <c r="A73" s="492" t="s">
        <v>398</v>
      </c>
      <c r="B73" s="493"/>
      <c r="C73" s="11" t="s">
        <v>399</v>
      </c>
      <c r="D73" s="11" t="s">
        <v>400</v>
      </c>
      <c r="E73" s="11" t="s">
        <v>401</v>
      </c>
      <c r="F73" s="11" t="s">
        <v>402</v>
      </c>
      <c r="G73" s="11" t="s">
        <v>403</v>
      </c>
    </row>
    <row r="74" spans="1:7" ht="27.95" customHeight="1">
      <c r="A74" s="16" t="s">
        <v>1091</v>
      </c>
      <c r="B74" s="17" t="s">
        <v>1092</v>
      </c>
      <c r="C74" s="16" t="s">
        <v>406</v>
      </c>
      <c r="D74" s="16" t="s">
        <v>407</v>
      </c>
      <c r="E74" s="18">
        <v>0.65</v>
      </c>
      <c r="F74" s="19">
        <v>19.81</v>
      </c>
      <c r="G74" s="19">
        <v>13.262795</v>
      </c>
    </row>
    <row r="75" spans="1:7" ht="20.1" customHeight="1">
      <c r="A75" s="16" t="s">
        <v>414</v>
      </c>
      <c r="B75" s="17" t="s">
        <v>429</v>
      </c>
      <c r="C75" s="16" t="s">
        <v>406</v>
      </c>
      <c r="D75" s="16" t="s">
        <v>407</v>
      </c>
      <c r="E75" s="18">
        <v>2.75</v>
      </c>
      <c r="F75" s="19">
        <v>14.34</v>
      </c>
      <c r="G75" s="19">
        <v>40.61805</v>
      </c>
    </row>
    <row r="76" spans="1:7" ht="15" customHeight="1">
      <c r="A76" s="1"/>
      <c r="B76" s="1"/>
      <c r="C76" s="1"/>
      <c r="D76" s="1"/>
      <c r="E76" s="494" t="s">
        <v>418</v>
      </c>
      <c r="F76" s="495"/>
      <c r="G76" s="20">
        <v>53.88</v>
      </c>
    </row>
    <row r="77" spans="1:7" ht="15" customHeight="1">
      <c r="A77" s="492" t="s">
        <v>430</v>
      </c>
      <c r="B77" s="493"/>
      <c r="C77" s="11" t="s">
        <v>399</v>
      </c>
      <c r="D77" s="11" t="s">
        <v>400</v>
      </c>
      <c r="E77" s="11" t="s">
        <v>401</v>
      </c>
      <c r="F77" s="11" t="s">
        <v>402</v>
      </c>
      <c r="G77" s="11" t="s">
        <v>403</v>
      </c>
    </row>
    <row r="78" spans="1:7" ht="20.1" customHeight="1">
      <c r="A78" s="16" t="s">
        <v>673</v>
      </c>
      <c r="B78" s="17" t="s">
        <v>1001</v>
      </c>
      <c r="C78" s="16" t="s">
        <v>406</v>
      </c>
      <c r="D78" s="16" t="s">
        <v>471</v>
      </c>
      <c r="E78" s="18">
        <v>1.27</v>
      </c>
      <c r="F78" s="19">
        <v>90</v>
      </c>
      <c r="G78" s="19">
        <v>114.3</v>
      </c>
    </row>
    <row r="79" spans="1:7" ht="15" customHeight="1">
      <c r="A79" s="16" t="s">
        <v>839</v>
      </c>
      <c r="B79" s="17" t="s">
        <v>840</v>
      </c>
      <c r="C79" s="16" t="s">
        <v>406</v>
      </c>
      <c r="D79" s="16" t="s">
        <v>439</v>
      </c>
      <c r="E79" s="18">
        <v>377</v>
      </c>
      <c r="F79" s="19">
        <v>0.516</v>
      </c>
      <c r="G79" s="19">
        <v>194.532</v>
      </c>
    </row>
    <row r="80" spans="1:7" ht="15" customHeight="1">
      <c r="A80" s="1"/>
      <c r="B80" s="1"/>
      <c r="C80" s="1"/>
      <c r="D80" s="1"/>
      <c r="E80" s="494" t="s">
        <v>440</v>
      </c>
      <c r="F80" s="495"/>
      <c r="G80" s="20">
        <v>308.83</v>
      </c>
    </row>
    <row r="81" spans="1:7" ht="15" customHeight="1">
      <c r="A81" s="492" t="s">
        <v>419</v>
      </c>
      <c r="B81" s="493"/>
      <c r="C81" s="11" t="s">
        <v>399</v>
      </c>
      <c r="D81" s="11" t="s">
        <v>400</v>
      </c>
      <c r="E81" s="11" t="s">
        <v>401</v>
      </c>
      <c r="F81" s="11" t="s">
        <v>402</v>
      </c>
      <c r="G81" s="11" t="s">
        <v>403</v>
      </c>
    </row>
    <row r="82" spans="1:7" ht="27.95" customHeight="1">
      <c r="A82" s="16" t="s">
        <v>1093</v>
      </c>
      <c r="B82" s="17" t="s">
        <v>1094</v>
      </c>
      <c r="C82" s="16" t="s">
        <v>406</v>
      </c>
      <c r="D82" s="16" t="s">
        <v>407</v>
      </c>
      <c r="E82" s="18">
        <v>0.65</v>
      </c>
      <c r="F82" s="19">
        <v>12.64</v>
      </c>
      <c r="G82" s="19">
        <v>8.216</v>
      </c>
    </row>
    <row r="83" spans="1:7" ht="27.95" customHeight="1">
      <c r="A83" s="16" t="s">
        <v>1095</v>
      </c>
      <c r="B83" s="17" t="s">
        <v>1094</v>
      </c>
      <c r="C83" s="16" t="s">
        <v>406</v>
      </c>
      <c r="D83" s="16" t="s">
        <v>407</v>
      </c>
      <c r="E83" s="18">
        <v>0.2</v>
      </c>
      <c r="F83" s="19">
        <v>1.13</v>
      </c>
      <c r="G83" s="19">
        <v>0.226</v>
      </c>
    </row>
    <row r="84" spans="1:7" ht="15" customHeight="1">
      <c r="A84" s="1"/>
      <c r="B84" s="1"/>
      <c r="C84" s="1"/>
      <c r="D84" s="1"/>
      <c r="E84" s="494" t="s">
        <v>424</v>
      </c>
      <c r="F84" s="495"/>
      <c r="G84" s="20">
        <v>8.45</v>
      </c>
    </row>
    <row r="85" spans="1:7" ht="15" customHeight="1">
      <c r="A85" s="1"/>
      <c r="B85" s="1"/>
      <c r="C85" s="1"/>
      <c r="D85" s="1"/>
      <c r="E85" s="496" t="s">
        <v>425</v>
      </c>
      <c r="F85" s="497"/>
      <c r="G85" s="10">
        <v>371.16</v>
      </c>
    </row>
    <row r="86" spans="1:7" ht="9.95" customHeight="1">
      <c r="A86" s="1"/>
      <c r="B86" s="1"/>
      <c r="C86" s="498" t="s">
        <v>355</v>
      </c>
      <c r="D86" s="499"/>
      <c r="E86" s="1"/>
      <c r="F86" s="1"/>
      <c r="G86" s="1"/>
    </row>
    <row r="87" spans="1:7" ht="20.1" customHeight="1">
      <c r="A87" s="485" t="s">
        <v>1103</v>
      </c>
      <c r="B87" s="486"/>
      <c r="C87" s="486"/>
      <c r="D87" s="486"/>
      <c r="E87" s="486"/>
      <c r="F87" s="486"/>
      <c r="G87" s="486"/>
    </row>
    <row r="88" spans="1:7" ht="15" customHeight="1">
      <c r="A88" s="492" t="s">
        <v>398</v>
      </c>
      <c r="B88" s="493"/>
      <c r="C88" s="11" t="s">
        <v>399</v>
      </c>
      <c r="D88" s="11" t="s">
        <v>400</v>
      </c>
      <c r="E88" s="11" t="s">
        <v>401</v>
      </c>
      <c r="F88" s="11" t="s">
        <v>402</v>
      </c>
      <c r="G88" s="11" t="s">
        <v>403</v>
      </c>
    </row>
    <row r="89" spans="1:7" ht="27.95" customHeight="1">
      <c r="A89" s="16" t="s">
        <v>1091</v>
      </c>
      <c r="B89" s="17" t="s">
        <v>1092</v>
      </c>
      <c r="C89" s="16" t="s">
        <v>406</v>
      </c>
      <c r="D89" s="16" t="s">
        <v>407</v>
      </c>
      <c r="E89" s="18">
        <v>0.65</v>
      </c>
      <c r="F89" s="19">
        <v>19.81</v>
      </c>
      <c r="G89" s="19">
        <v>13.262795</v>
      </c>
    </row>
    <row r="90" spans="1:7" ht="20.1" customHeight="1">
      <c r="A90" s="16" t="s">
        <v>414</v>
      </c>
      <c r="B90" s="17" t="s">
        <v>429</v>
      </c>
      <c r="C90" s="16" t="s">
        <v>406</v>
      </c>
      <c r="D90" s="16" t="s">
        <v>407</v>
      </c>
      <c r="E90" s="18">
        <v>3.8</v>
      </c>
      <c r="F90" s="19">
        <v>14.34</v>
      </c>
      <c r="G90" s="19">
        <v>56.12676</v>
      </c>
    </row>
    <row r="91" spans="1:7" ht="15" customHeight="1">
      <c r="A91" s="1"/>
      <c r="B91" s="1"/>
      <c r="C91" s="1"/>
      <c r="D91" s="1"/>
      <c r="E91" s="494" t="s">
        <v>418</v>
      </c>
      <c r="F91" s="495"/>
      <c r="G91" s="20">
        <v>69.39</v>
      </c>
    </row>
    <row r="92" spans="1:7" ht="15" customHeight="1">
      <c r="A92" s="492" t="s">
        <v>430</v>
      </c>
      <c r="B92" s="493"/>
      <c r="C92" s="11" t="s">
        <v>399</v>
      </c>
      <c r="D92" s="11" t="s">
        <v>400</v>
      </c>
      <c r="E92" s="11" t="s">
        <v>401</v>
      </c>
      <c r="F92" s="11" t="s">
        <v>402</v>
      </c>
      <c r="G92" s="11" t="s">
        <v>403</v>
      </c>
    </row>
    <row r="93" spans="1:7" ht="15" customHeight="1">
      <c r="A93" s="16" t="s">
        <v>839</v>
      </c>
      <c r="B93" s="17" t="s">
        <v>840</v>
      </c>
      <c r="C93" s="16" t="s">
        <v>406</v>
      </c>
      <c r="D93" s="16" t="s">
        <v>439</v>
      </c>
      <c r="E93" s="18">
        <v>250</v>
      </c>
      <c r="F93" s="19">
        <v>0.516</v>
      </c>
      <c r="G93" s="19">
        <v>129</v>
      </c>
    </row>
    <row r="94" spans="1:7" ht="15" customHeight="1">
      <c r="A94" s="16" t="s">
        <v>771</v>
      </c>
      <c r="B94" s="17" t="s">
        <v>772</v>
      </c>
      <c r="C94" s="16" t="s">
        <v>406</v>
      </c>
      <c r="D94" s="16" t="s">
        <v>471</v>
      </c>
      <c r="E94" s="18">
        <v>1.15</v>
      </c>
      <c r="F94" s="19">
        <v>55.11</v>
      </c>
      <c r="G94" s="19">
        <v>63.3765</v>
      </c>
    </row>
    <row r="95" spans="1:7" ht="15" customHeight="1">
      <c r="A95" s="1"/>
      <c r="B95" s="1"/>
      <c r="C95" s="1"/>
      <c r="D95" s="1"/>
      <c r="E95" s="494" t="s">
        <v>440</v>
      </c>
      <c r="F95" s="495"/>
      <c r="G95" s="20">
        <v>192.38</v>
      </c>
    </row>
    <row r="96" spans="1:7" ht="15" customHeight="1">
      <c r="A96" s="492" t="s">
        <v>419</v>
      </c>
      <c r="B96" s="493"/>
      <c r="C96" s="11" t="s">
        <v>399</v>
      </c>
      <c r="D96" s="11" t="s">
        <v>400</v>
      </c>
      <c r="E96" s="11" t="s">
        <v>401</v>
      </c>
      <c r="F96" s="11" t="s">
        <v>402</v>
      </c>
      <c r="G96" s="11" t="s">
        <v>403</v>
      </c>
    </row>
    <row r="97" spans="1:7" ht="27.95" customHeight="1">
      <c r="A97" s="16" t="s">
        <v>1093</v>
      </c>
      <c r="B97" s="17" t="s">
        <v>1094</v>
      </c>
      <c r="C97" s="16" t="s">
        <v>406</v>
      </c>
      <c r="D97" s="16" t="s">
        <v>407</v>
      </c>
      <c r="E97" s="18">
        <v>0.65</v>
      </c>
      <c r="F97" s="19">
        <v>12.64</v>
      </c>
      <c r="G97" s="19">
        <v>8.216</v>
      </c>
    </row>
    <row r="98" spans="1:7" ht="27.95" customHeight="1">
      <c r="A98" s="16" t="s">
        <v>1095</v>
      </c>
      <c r="B98" s="17" t="s">
        <v>1094</v>
      </c>
      <c r="C98" s="16" t="s">
        <v>406</v>
      </c>
      <c r="D98" s="16" t="s">
        <v>407</v>
      </c>
      <c r="E98" s="18">
        <v>0.2</v>
      </c>
      <c r="F98" s="19">
        <v>1.13</v>
      </c>
      <c r="G98" s="19">
        <v>0.226</v>
      </c>
    </row>
    <row r="99" spans="1:7" ht="15" customHeight="1">
      <c r="A99" s="1"/>
      <c r="B99" s="1"/>
      <c r="C99" s="1"/>
      <c r="D99" s="1"/>
      <c r="E99" s="494" t="s">
        <v>424</v>
      </c>
      <c r="F99" s="495"/>
      <c r="G99" s="20">
        <v>8.45</v>
      </c>
    </row>
    <row r="100" spans="1:7" ht="15" customHeight="1">
      <c r="A100" s="1"/>
      <c r="B100" s="1"/>
      <c r="C100" s="1"/>
      <c r="D100" s="1"/>
      <c r="E100" s="496" t="s">
        <v>425</v>
      </c>
      <c r="F100" s="497"/>
      <c r="G100" s="10">
        <v>270.21</v>
      </c>
    </row>
    <row r="101" spans="1:7" ht="9.95" customHeight="1">
      <c r="A101" s="1"/>
      <c r="B101" s="1"/>
      <c r="C101" s="498" t="s">
        <v>355</v>
      </c>
      <c r="D101" s="499"/>
      <c r="E101" s="1"/>
      <c r="F101" s="1"/>
      <c r="G101" s="1"/>
    </row>
    <row r="102" spans="1:7" ht="20.1" customHeight="1">
      <c r="A102" s="485" t="s">
        <v>1104</v>
      </c>
      <c r="B102" s="486"/>
      <c r="C102" s="486"/>
      <c r="D102" s="486"/>
      <c r="E102" s="486"/>
      <c r="F102" s="486"/>
      <c r="G102" s="486"/>
    </row>
    <row r="103" spans="1:7" ht="15" customHeight="1">
      <c r="A103" s="492" t="s">
        <v>430</v>
      </c>
      <c r="B103" s="493"/>
      <c r="C103" s="11" t="s">
        <v>399</v>
      </c>
      <c r="D103" s="11" t="s">
        <v>400</v>
      </c>
      <c r="E103" s="11" t="s">
        <v>401</v>
      </c>
      <c r="F103" s="11" t="s">
        <v>402</v>
      </c>
      <c r="G103" s="11" t="s">
        <v>403</v>
      </c>
    </row>
    <row r="104" spans="1:7" ht="20.1" customHeight="1">
      <c r="A104" s="16" t="s">
        <v>673</v>
      </c>
      <c r="B104" s="17" t="s">
        <v>674</v>
      </c>
      <c r="C104" s="16" t="s">
        <v>406</v>
      </c>
      <c r="D104" s="16" t="s">
        <v>471</v>
      </c>
      <c r="E104" s="18">
        <v>0.69</v>
      </c>
      <c r="F104" s="19">
        <v>90</v>
      </c>
      <c r="G104" s="19">
        <v>65.205</v>
      </c>
    </row>
    <row r="105" spans="1:7" ht="20.1" customHeight="1">
      <c r="A105" s="16" t="s">
        <v>839</v>
      </c>
      <c r="B105" s="17" t="s">
        <v>938</v>
      </c>
      <c r="C105" s="16" t="s">
        <v>406</v>
      </c>
      <c r="D105" s="16" t="s">
        <v>439</v>
      </c>
      <c r="E105" s="18">
        <v>262</v>
      </c>
      <c r="F105" s="19">
        <v>0.516</v>
      </c>
      <c r="G105" s="19">
        <v>141.9516</v>
      </c>
    </row>
    <row r="106" spans="1:7" ht="20.1" customHeight="1">
      <c r="A106" s="16" t="s">
        <v>677</v>
      </c>
      <c r="B106" s="17" t="s">
        <v>678</v>
      </c>
      <c r="C106" s="16" t="s">
        <v>406</v>
      </c>
      <c r="D106" s="16" t="s">
        <v>562</v>
      </c>
      <c r="E106" s="18">
        <v>1.1426</v>
      </c>
      <c r="F106" s="19">
        <v>61.535</v>
      </c>
      <c r="G106" s="19">
        <v>73.82538555</v>
      </c>
    </row>
    <row r="107" spans="1:7" ht="15" customHeight="1">
      <c r="A107" s="1"/>
      <c r="B107" s="1"/>
      <c r="C107" s="1"/>
      <c r="D107" s="1"/>
      <c r="E107" s="494" t="s">
        <v>440</v>
      </c>
      <c r="F107" s="495"/>
      <c r="G107" s="20">
        <v>280.99</v>
      </c>
    </row>
    <row r="108" spans="1:7" ht="15" customHeight="1">
      <c r="A108" s="1"/>
      <c r="B108" s="1"/>
      <c r="C108" s="1"/>
      <c r="D108" s="1"/>
      <c r="E108" s="496" t="s">
        <v>425</v>
      </c>
      <c r="F108" s="497"/>
      <c r="G108" s="10">
        <v>280.98</v>
      </c>
    </row>
    <row r="109" spans="1:7" ht="9.95" customHeight="1">
      <c r="A109" s="1"/>
      <c r="B109" s="1"/>
      <c r="C109" s="498" t="s">
        <v>355</v>
      </c>
      <c r="D109" s="499"/>
      <c r="E109" s="1"/>
      <c r="F109" s="1"/>
      <c r="G109" s="1"/>
    </row>
    <row r="110" spans="1:7" ht="20.1" customHeight="1">
      <c r="A110" s="485" t="s">
        <v>1105</v>
      </c>
      <c r="B110" s="486"/>
      <c r="C110" s="486"/>
      <c r="D110" s="486"/>
      <c r="E110" s="486"/>
      <c r="F110" s="486"/>
      <c r="G110" s="486"/>
    </row>
    <row r="111" spans="1:7" ht="15" customHeight="1">
      <c r="A111" s="492" t="s">
        <v>430</v>
      </c>
      <c r="B111" s="493"/>
      <c r="C111" s="11" t="s">
        <v>399</v>
      </c>
      <c r="D111" s="11" t="s">
        <v>400</v>
      </c>
      <c r="E111" s="11" t="s">
        <v>401</v>
      </c>
      <c r="F111" s="11" t="s">
        <v>402</v>
      </c>
      <c r="G111" s="11" t="s">
        <v>403</v>
      </c>
    </row>
    <row r="112" spans="1:7" ht="20.1" customHeight="1">
      <c r="A112" s="16" t="s">
        <v>673</v>
      </c>
      <c r="B112" s="17" t="s">
        <v>674</v>
      </c>
      <c r="C112" s="16" t="s">
        <v>406</v>
      </c>
      <c r="D112" s="16" t="s">
        <v>471</v>
      </c>
      <c r="E112" s="18">
        <v>0.6</v>
      </c>
      <c r="F112" s="19">
        <v>90</v>
      </c>
      <c r="G112" s="19">
        <v>56.7</v>
      </c>
    </row>
    <row r="113" spans="1:7" ht="20.1" customHeight="1">
      <c r="A113" s="16" t="s">
        <v>839</v>
      </c>
      <c r="B113" s="17" t="s">
        <v>938</v>
      </c>
      <c r="C113" s="16" t="s">
        <v>406</v>
      </c>
      <c r="D113" s="16" t="s">
        <v>439</v>
      </c>
      <c r="E113" s="18">
        <v>180</v>
      </c>
      <c r="F113" s="19">
        <v>0.516</v>
      </c>
      <c r="G113" s="19">
        <v>97.524</v>
      </c>
    </row>
    <row r="114" spans="1:7" ht="20.1" customHeight="1">
      <c r="A114" s="16" t="s">
        <v>677</v>
      </c>
      <c r="B114" s="17" t="s">
        <v>678</v>
      </c>
      <c r="C114" s="16" t="s">
        <v>406</v>
      </c>
      <c r="D114" s="16" t="s">
        <v>562</v>
      </c>
      <c r="E114" s="18">
        <v>1.3195</v>
      </c>
      <c r="F114" s="19">
        <v>61.535</v>
      </c>
      <c r="G114" s="19">
        <v>85.255204125</v>
      </c>
    </row>
    <row r="115" spans="1:7" ht="15" customHeight="1">
      <c r="A115" s="1"/>
      <c r="B115" s="1"/>
      <c r="C115" s="1"/>
      <c r="D115" s="1"/>
      <c r="E115" s="494" t="s">
        <v>440</v>
      </c>
      <c r="F115" s="495"/>
      <c r="G115" s="20">
        <v>239.48</v>
      </c>
    </row>
    <row r="116" spans="1:7" ht="15" customHeight="1">
      <c r="A116" s="1"/>
      <c r="B116" s="1"/>
      <c r="C116" s="1"/>
      <c r="D116" s="1"/>
      <c r="E116" s="496" t="s">
        <v>425</v>
      </c>
      <c r="F116" s="497"/>
      <c r="G116" s="10">
        <v>239.47</v>
      </c>
    </row>
    <row r="117" spans="1:7" ht="9.95" customHeight="1">
      <c r="A117" s="1"/>
      <c r="B117" s="1"/>
      <c r="C117" s="498" t="s">
        <v>355</v>
      </c>
      <c r="D117" s="499"/>
      <c r="E117" s="1"/>
      <c r="F117" s="1"/>
      <c r="G117" s="1"/>
    </row>
    <row r="118" spans="1:7" ht="20.1" customHeight="1">
      <c r="A118" s="485" t="s">
        <v>1106</v>
      </c>
      <c r="B118" s="486"/>
      <c r="C118" s="486"/>
      <c r="D118" s="486"/>
      <c r="E118" s="486"/>
      <c r="F118" s="486"/>
      <c r="G118" s="486"/>
    </row>
    <row r="119" spans="1:7" ht="15" customHeight="1">
      <c r="A119" s="492" t="s">
        <v>398</v>
      </c>
      <c r="B119" s="493"/>
      <c r="C119" s="11" t="s">
        <v>399</v>
      </c>
      <c r="D119" s="11" t="s">
        <v>400</v>
      </c>
      <c r="E119" s="11" t="s">
        <v>401</v>
      </c>
      <c r="F119" s="11" t="s">
        <v>402</v>
      </c>
      <c r="G119" s="11" t="s">
        <v>403</v>
      </c>
    </row>
    <row r="120" spans="1:7" ht="20.1" customHeight="1">
      <c r="A120" s="16" t="s">
        <v>1074</v>
      </c>
      <c r="B120" s="17" t="s">
        <v>1075</v>
      </c>
      <c r="C120" s="16" t="s">
        <v>406</v>
      </c>
      <c r="D120" s="16" t="s">
        <v>407</v>
      </c>
      <c r="E120" s="18">
        <v>1</v>
      </c>
      <c r="F120" s="19">
        <v>19.81</v>
      </c>
      <c r="G120" s="19">
        <v>19.81</v>
      </c>
    </row>
    <row r="121" spans="1:7" ht="15" customHeight="1">
      <c r="A121" s="1"/>
      <c r="B121" s="1"/>
      <c r="C121" s="1"/>
      <c r="D121" s="1"/>
      <c r="E121" s="494" t="s">
        <v>418</v>
      </c>
      <c r="F121" s="495"/>
      <c r="G121" s="20">
        <v>19.81</v>
      </c>
    </row>
    <row r="122" spans="1:7" ht="15" customHeight="1">
      <c r="A122" s="492" t="s">
        <v>430</v>
      </c>
      <c r="B122" s="493"/>
      <c r="C122" s="11" t="s">
        <v>399</v>
      </c>
      <c r="D122" s="11" t="s">
        <v>400</v>
      </c>
      <c r="E122" s="11" t="s">
        <v>401</v>
      </c>
      <c r="F122" s="11" t="s">
        <v>402</v>
      </c>
      <c r="G122" s="11" t="s">
        <v>403</v>
      </c>
    </row>
    <row r="123" spans="1:7" ht="15" customHeight="1">
      <c r="A123" s="16" t="s">
        <v>1076</v>
      </c>
      <c r="B123" s="17" t="s">
        <v>1077</v>
      </c>
      <c r="C123" s="16" t="s">
        <v>406</v>
      </c>
      <c r="D123" s="16" t="s">
        <v>610</v>
      </c>
      <c r="E123" s="18">
        <v>13</v>
      </c>
      <c r="F123" s="19">
        <v>4.907</v>
      </c>
      <c r="G123" s="19">
        <v>63.791</v>
      </c>
    </row>
    <row r="124" spans="1:7" ht="20.1" customHeight="1">
      <c r="A124" s="16" t="s">
        <v>1061</v>
      </c>
      <c r="B124" s="17" t="s">
        <v>1078</v>
      </c>
      <c r="C124" s="16" t="s">
        <v>406</v>
      </c>
      <c r="D124" s="16" t="s">
        <v>610</v>
      </c>
      <c r="E124" s="18">
        <v>0.17</v>
      </c>
      <c r="F124" s="19">
        <v>18.742</v>
      </c>
      <c r="G124" s="19">
        <v>4.77921</v>
      </c>
    </row>
    <row r="125" spans="1:7" ht="20.1" customHeight="1">
      <c r="A125" s="16" t="s">
        <v>1063</v>
      </c>
      <c r="B125" s="17" t="s">
        <v>1064</v>
      </c>
      <c r="C125" s="16" t="s">
        <v>406</v>
      </c>
      <c r="D125" s="16" t="s">
        <v>439</v>
      </c>
      <c r="E125" s="18">
        <v>0.085</v>
      </c>
      <c r="F125" s="19">
        <v>9.85</v>
      </c>
      <c r="G125" s="19">
        <v>0.83725</v>
      </c>
    </row>
    <row r="126" spans="1:7" ht="20.1" customHeight="1">
      <c r="A126" s="16" t="s">
        <v>1107</v>
      </c>
      <c r="B126" s="17" t="s">
        <v>1108</v>
      </c>
      <c r="C126" s="16" t="s">
        <v>406</v>
      </c>
      <c r="D126" s="16" t="s">
        <v>458</v>
      </c>
      <c r="E126" s="18">
        <v>0.0006</v>
      </c>
      <c r="F126" s="19">
        <v>4812.54</v>
      </c>
      <c r="G126" s="19">
        <v>2.887524</v>
      </c>
    </row>
    <row r="127" spans="1:7" ht="20.1" customHeight="1">
      <c r="A127" s="16" t="s">
        <v>1109</v>
      </c>
      <c r="B127" s="17" t="s">
        <v>1110</v>
      </c>
      <c r="C127" s="16" t="s">
        <v>406</v>
      </c>
      <c r="D127" s="16" t="s">
        <v>458</v>
      </c>
      <c r="E127" s="18">
        <v>0.00016</v>
      </c>
      <c r="F127" s="19">
        <v>286187.46</v>
      </c>
      <c r="G127" s="19">
        <v>52.65849264</v>
      </c>
    </row>
    <row r="128" spans="1:7" ht="15" customHeight="1">
      <c r="A128" s="1"/>
      <c r="B128" s="1"/>
      <c r="C128" s="1"/>
      <c r="D128" s="1"/>
      <c r="E128" s="494" t="s">
        <v>440</v>
      </c>
      <c r="F128" s="495"/>
      <c r="G128" s="20">
        <v>124.96</v>
      </c>
    </row>
    <row r="129" spans="1:7" ht="15" customHeight="1">
      <c r="A129" s="1"/>
      <c r="B129" s="1"/>
      <c r="C129" s="1"/>
      <c r="D129" s="1"/>
      <c r="E129" s="496" t="s">
        <v>425</v>
      </c>
      <c r="F129" s="497"/>
      <c r="G129" s="10">
        <v>144.76</v>
      </c>
    </row>
    <row r="130" spans="1:7" ht="9.95" customHeight="1">
      <c r="A130" s="1"/>
      <c r="B130" s="1"/>
      <c r="C130" s="498" t="s">
        <v>355</v>
      </c>
      <c r="D130" s="499"/>
      <c r="E130" s="1"/>
      <c r="F130" s="1"/>
      <c r="G130" s="1"/>
    </row>
    <row r="131" spans="1:7" ht="20.1" customHeight="1">
      <c r="A131" s="485" t="s">
        <v>1111</v>
      </c>
      <c r="B131" s="486"/>
      <c r="C131" s="486"/>
      <c r="D131" s="486"/>
      <c r="E131" s="486"/>
      <c r="F131" s="486"/>
      <c r="G131" s="486"/>
    </row>
    <row r="132" spans="1:7" ht="15" customHeight="1">
      <c r="A132" s="492" t="s">
        <v>398</v>
      </c>
      <c r="B132" s="493"/>
      <c r="C132" s="11" t="s">
        <v>399</v>
      </c>
      <c r="D132" s="11" t="s">
        <v>400</v>
      </c>
      <c r="E132" s="11" t="s">
        <v>401</v>
      </c>
      <c r="F132" s="11" t="s">
        <v>402</v>
      </c>
      <c r="G132" s="11" t="s">
        <v>403</v>
      </c>
    </row>
    <row r="133" spans="1:7" ht="20.1" customHeight="1">
      <c r="A133" s="16" t="s">
        <v>1074</v>
      </c>
      <c r="B133" s="17" t="s">
        <v>1075</v>
      </c>
      <c r="C133" s="16" t="s">
        <v>406</v>
      </c>
      <c r="D133" s="16" t="s">
        <v>407</v>
      </c>
      <c r="E133" s="18">
        <v>1</v>
      </c>
      <c r="F133" s="19">
        <v>19.81</v>
      </c>
      <c r="G133" s="19">
        <v>19.81</v>
      </c>
    </row>
    <row r="134" spans="1:7" ht="15" customHeight="1">
      <c r="A134" s="1"/>
      <c r="B134" s="1"/>
      <c r="C134" s="1"/>
      <c r="D134" s="1"/>
      <c r="E134" s="494" t="s">
        <v>418</v>
      </c>
      <c r="F134" s="495"/>
      <c r="G134" s="20">
        <v>19.81</v>
      </c>
    </row>
    <row r="135" spans="1:7" ht="15" customHeight="1">
      <c r="A135" s="492" t="s">
        <v>430</v>
      </c>
      <c r="B135" s="493"/>
      <c r="C135" s="11" t="s">
        <v>399</v>
      </c>
      <c r="D135" s="11" t="s">
        <v>400</v>
      </c>
      <c r="E135" s="11" t="s">
        <v>401</v>
      </c>
      <c r="F135" s="11" t="s">
        <v>402</v>
      </c>
      <c r="G135" s="11" t="s">
        <v>403</v>
      </c>
    </row>
    <row r="136" spans="1:7" ht="20.1" customHeight="1">
      <c r="A136" s="16" t="s">
        <v>1109</v>
      </c>
      <c r="B136" s="17" t="s">
        <v>1112</v>
      </c>
      <c r="C136" s="16" t="s">
        <v>406</v>
      </c>
      <c r="D136" s="16" t="s">
        <v>458</v>
      </c>
      <c r="E136" s="18">
        <v>8E-05</v>
      </c>
      <c r="F136" s="19">
        <v>286187.46</v>
      </c>
      <c r="G136" s="19">
        <v>28.69658898912</v>
      </c>
    </row>
    <row r="137" spans="1:7" ht="15" customHeight="1">
      <c r="A137" s="1"/>
      <c r="B137" s="1"/>
      <c r="C137" s="1"/>
      <c r="D137" s="1"/>
      <c r="E137" s="494" t="s">
        <v>440</v>
      </c>
      <c r="F137" s="495"/>
      <c r="G137" s="20">
        <v>28.7</v>
      </c>
    </row>
    <row r="138" spans="1:7" ht="15" customHeight="1">
      <c r="A138" s="1"/>
      <c r="B138" s="1"/>
      <c r="C138" s="1"/>
      <c r="D138" s="1"/>
      <c r="E138" s="496" t="s">
        <v>425</v>
      </c>
      <c r="F138" s="497"/>
      <c r="G138" s="10">
        <v>48.5</v>
      </c>
    </row>
    <row r="139" spans="1:7" ht="9.95" customHeight="1">
      <c r="A139" s="1"/>
      <c r="B139" s="1"/>
      <c r="C139" s="498" t="s">
        <v>355</v>
      </c>
      <c r="D139" s="499"/>
      <c r="E139" s="1"/>
      <c r="F139" s="1"/>
      <c r="G139" s="1"/>
    </row>
    <row r="140" spans="1:7" ht="20.1" customHeight="1">
      <c r="A140" s="485" t="s">
        <v>1113</v>
      </c>
      <c r="B140" s="486"/>
      <c r="C140" s="486"/>
      <c r="D140" s="486"/>
      <c r="E140" s="486"/>
      <c r="F140" s="486"/>
      <c r="G140" s="486"/>
    </row>
    <row r="141" spans="1:7" ht="15" customHeight="1">
      <c r="A141" s="492" t="s">
        <v>430</v>
      </c>
      <c r="B141" s="493"/>
      <c r="C141" s="11" t="s">
        <v>399</v>
      </c>
      <c r="D141" s="11" t="s">
        <v>400</v>
      </c>
      <c r="E141" s="11" t="s">
        <v>401</v>
      </c>
      <c r="F141" s="11" t="s">
        <v>402</v>
      </c>
      <c r="G141" s="11" t="s">
        <v>403</v>
      </c>
    </row>
    <row r="142" spans="1:7" ht="15" customHeight="1">
      <c r="A142" s="16" t="s">
        <v>516</v>
      </c>
      <c r="B142" s="17" t="s">
        <v>517</v>
      </c>
      <c r="C142" s="16" t="s">
        <v>406</v>
      </c>
      <c r="D142" s="16" t="s">
        <v>439</v>
      </c>
      <c r="E142" s="18">
        <v>0.03</v>
      </c>
      <c r="F142" s="19">
        <v>11.9</v>
      </c>
      <c r="G142" s="19">
        <v>0.357</v>
      </c>
    </row>
    <row r="143" spans="1:7" ht="20.1" customHeight="1">
      <c r="A143" s="16" t="s">
        <v>518</v>
      </c>
      <c r="B143" s="17" t="s">
        <v>519</v>
      </c>
      <c r="C143" s="16" t="s">
        <v>406</v>
      </c>
      <c r="D143" s="16" t="s">
        <v>439</v>
      </c>
      <c r="E143" s="18">
        <v>0.55</v>
      </c>
      <c r="F143" s="19">
        <v>10.4</v>
      </c>
      <c r="G143" s="19">
        <v>5.72</v>
      </c>
    </row>
    <row r="144" spans="1:7" ht="20.1" customHeight="1">
      <c r="A144" s="16" t="s">
        <v>704</v>
      </c>
      <c r="B144" s="17" t="s">
        <v>705</v>
      </c>
      <c r="C144" s="16" t="s">
        <v>406</v>
      </c>
      <c r="D144" s="16" t="s">
        <v>439</v>
      </c>
      <c r="E144" s="18">
        <v>0.55</v>
      </c>
      <c r="F144" s="19">
        <v>10.4</v>
      </c>
      <c r="G144" s="19">
        <v>5.72</v>
      </c>
    </row>
    <row r="145" spans="1:7" ht="15" customHeight="1">
      <c r="A145" s="1"/>
      <c r="B145" s="1"/>
      <c r="C145" s="1"/>
      <c r="D145" s="1"/>
      <c r="E145" s="494" t="s">
        <v>440</v>
      </c>
      <c r="F145" s="495"/>
      <c r="G145" s="20">
        <v>11.8</v>
      </c>
    </row>
    <row r="146" spans="1:7" ht="15" customHeight="1">
      <c r="A146" s="1"/>
      <c r="B146" s="1"/>
      <c r="C146" s="1"/>
      <c r="D146" s="1"/>
      <c r="E146" s="496" t="s">
        <v>425</v>
      </c>
      <c r="F146" s="497"/>
      <c r="G146" s="10">
        <v>11.79</v>
      </c>
    </row>
    <row r="147" spans="1:7" ht="9.95" customHeight="1">
      <c r="A147" s="1"/>
      <c r="B147" s="1"/>
      <c r="C147" s="498" t="s">
        <v>355</v>
      </c>
      <c r="D147" s="499"/>
      <c r="E147" s="1"/>
      <c r="F147" s="1"/>
      <c r="G147" s="1"/>
    </row>
    <row r="148" spans="1:7" ht="20.1" customHeight="1">
      <c r="A148" s="485" t="s">
        <v>1114</v>
      </c>
      <c r="B148" s="486"/>
      <c r="C148" s="486"/>
      <c r="D148" s="486"/>
      <c r="E148" s="486"/>
      <c r="F148" s="486"/>
      <c r="G148" s="486"/>
    </row>
    <row r="149" spans="1:7" ht="15" customHeight="1">
      <c r="A149" s="492" t="s">
        <v>398</v>
      </c>
      <c r="B149" s="493"/>
      <c r="C149" s="11" t="s">
        <v>399</v>
      </c>
      <c r="D149" s="11" t="s">
        <v>400</v>
      </c>
      <c r="E149" s="11" t="s">
        <v>401</v>
      </c>
      <c r="F149" s="11" t="s">
        <v>402</v>
      </c>
      <c r="G149" s="11" t="s">
        <v>403</v>
      </c>
    </row>
    <row r="150" spans="1:7" ht="20.1" customHeight="1">
      <c r="A150" s="16" t="s">
        <v>452</v>
      </c>
      <c r="B150" s="17" t="s">
        <v>453</v>
      </c>
      <c r="C150" s="16" t="s">
        <v>406</v>
      </c>
      <c r="D150" s="16" t="s">
        <v>407</v>
      </c>
      <c r="E150" s="18">
        <v>5</v>
      </c>
      <c r="F150" s="19">
        <v>19.81</v>
      </c>
      <c r="G150" s="19">
        <v>102.0215</v>
      </c>
    </row>
    <row r="151" spans="1:7" ht="20.1" customHeight="1">
      <c r="A151" s="16" t="s">
        <v>414</v>
      </c>
      <c r="B151" s="17" t="s">
        <v>429</v>
      </c>
      <c r="C151" s="16" t="s">
        <v>406</v>
      </c>
      <c r="D151" s="16" t="s">
        <v>407</v>
      </c>
      <c r="E151" s="18">
        <v>4.5</v>
      </c>
      <c r="F151" s="19">
        <v>14.34</v>
      </c>
      <c r="G151" s="19">
        <v>66.4659</v>
      </c>
    </row>
    <row r="152" spans="1:7" ht="15" customHeight="1">
      <c r="A152" s="1"/>
      <c r="B152" s="1"/>
      <c r="C152" s="1"/>
      <c r="D152" s="1"/>
      <c r="E152" s="494" t="s">
        <v>418</v>
      </c>
      <c r="F152" s="495"/>
      <c r="G152" s="20">
        <v>168.49</v>
      </c>
    </row>
    <row r="153" spans="1:7" ht="15" customHeight="1">
      <c r="A153" s="492" t="s">
        <v>430</v>
      </c>
      <c r="B153" s="493"/>
      <c r="C153" s="11" t="s">
        <v>399</v>
      </c>
      <c r="D153" s="11" t="s">
        <v>400</v>
      </c>
      <c r="E153" s="11" t="s">
        <v>401</v>
      </c>
      <c r="F153" s="11" t="s">
        <v>402</v>
      </c>
      <c r="G153" s="11" t="s">
        <v>403</v>
      </c>
    </row>
    <row r="154" spans="1:7" ht="15" customHeight="1">
      <c r="A154" s="16" t="s">
        <v>1115</v>
      </c>
      <c r="B154" s="17" t="s">
        <v>1116</v>
      </c>
      <c r="C154" s="16" t="s">
        <v>406</v>
      </c>
      <c r="D154" s="16" t="s">
        <v>458</v>
      </c>
      <c r="E154" s="18">
        <v>50</v>
      </c>
      <c r="F154" s="19">
        <v>1.1</v>
      </c>
      <c r="G154" s="19">
        <v>55</v>
      </c>
    </row>
    <row r="155" spans="1:7" ht="20.1" customHeight="1">
      <c r="A155" s="16" t="s">
        <v>1117</v>
      </c>
      <c r="B155" s="17" t="s">
        <v>1118</v>
      </c>
      <c r="C155" s="16" t="s">
        <v>406</v>
      </c>
      <c r="D155" s="16" t="s">
        <v>458</v>
      </c>
      <c r="E155" s="18">
        <v>0.7</v>
      </c>
      <c r="F155" s="19">
        <v>156.09</v>
      </c>
      <c r="G155" s="19">
        <v>109.263</v>
      </c>
    </row>
    <row r="156" spans="1:7" ht="15" customHeight="1">
      <c r="A156" s="1"/>
      <c r="B156" s="1"/>
      <c r="C156" s="1"/>
      <c r="D156" s="1"/>
      <c r="E156" s="494" t="s">
        <v>440</v>
      </c>
      <c r="F156" s="495"/>
      <c r="G156" s="20">
        <v>164.26</v>
      </c>
    </row>
    <row r="157" spans="1:7" ht="15" customHeight="1">
      <c r="A157" s="492" t="s">
        <v>419</v>
      </c>
      <c r="B157" s="493"/>
      <c r="C157" s="11" t="s">
        <v>399</v>
      </c>
      <c r="D157" s="11" t="s">
        <v>400</v>
      </c>
      <c r="E157" s="11" t="s">
        <v>401</v>
      </c>
      <c r="F157" s="11" t="s">
        <v>402</v>
      </c>
      <c r="G157" s="11" t="s">
        <v>403</v>
      </c>
    </row>
    <row r="158" spans="1:7" ht="44.1" customHeight="1">
      <c r="A158" s="16" t="s">
        <v>557</v>
      </c>
      <c r="B158" s="17" t="s">
        <v>558</v>
      </c>
      <c r="C158" s="16" t="s">
        <v>406</v>
      </c>
      <c r="D158" s="16" t="s">
        <v>559</v>
      </c>
      <c r="E158" s="18">
        <v>1.5</v>
      </c>
      <c r="F158" s="19">
        <v>1.4</v>
      </c>
      <c r="G158" s="19">
        <v>2.1</v>
      </c>
    </row>
    <row r="159" spans="1:7" ht="20.1" customHeight="1">
      <c r="A159" s="16" t="s">
        <v>629</v>
      </c>
      <c r="B159" s="17" t="s">
        <v>630</v>
      </c>
      <c r="C159" s="16" t="s">
        <v>406</v>
      </c>
      <c r="D159" s="16" t="s">
        <v>471</v>
      </c>
      <c r="E159" s="18">
        <v>0.066</v>
      </c>
      <c r="F159" s="19">
        <v>371.16</v>
      </c>
      <c r="G159" s="19">
        <v>24.49656</v>
      </c>
    </row>
    <row r="160" spans="1:7" ht="20.1" customHeight="1">
      <c r="A160" s="16" t="s">
        <v>1119</v>
      </c>
      <c r="B160" s="17" t="s">
        <v>1120</v>
      </c>
      <c r="C160" s="16" t="s">
        <v>406</v>
      </c>
      <c r="D160" s="16" t="s">
        <v>471</v>
      </c>
      <c r="E160" s="18">
        <v>0.04</v>
      </c>
      <c r="F160" s="19">
        <v>270.21</v>
      </c>
      <c r="G160" s="19">
        <v>10.8084</v>
      </c>
    </row>
    <row r="161" spans="1:7" ht="36" customHeight="1">
      <c r="A161" s="16" t="s">
        <v>522</v>
      </c>
      <c r="B161" s="17" t="s">
        <v>523</v>
      </c>
      <c r="C161" s="16" t="s">
        <v>406</v>
      </c>
      <c r="D161" s="16" t="s">
        <v>471</v>
      </c>
      <c r="E161" s="18">
        <v>0.04</v>
      </c>
      <c r="F161" s="19">
        <v>280.98</v>
      </c>
      <c r="G161" s="19">
        <v>11.2392</v>
      </c>
    </row>
    <row r="162" spans="1:7" ht="27.95" customHeight="1">
      <c r="A162" s="16" t="s">
        <v>1121</v>
      </c>
      <c r="B162" s="17" t="s">
        <v>1122</v>
      </c>
      <c r="C162" s="16" t="s">
        <v>406</v>
      </c>
      <c r="D162" s="16" t="s">
        <v>471</v>
      </c>
      <c r="E162" s="18">
        <v>0.084</v>
      </c>
      <c r="F162" s="19">
        <v>239.47</v>
      </c>
      <c r="G162" s="19">
        <v>20.11548</v>
      </c>
    </row>
    <row r="163" spans="1:7" ht="20.1" customHeight="1">
      <c r="A163" s="16" t="s">
        <v>942</v>
      </c>
      <c r="B163" s="17" t="s">
        <v>943</v>
      </c>
      <c r="C163" s="16" t="s">
        <v>406</v>
      </c>
      <c r="D163" s="16" t="s">
        <v>407</v>
      </c>
      <c r="E163" s="18">
        <v>1.015</v>
      </c>
      <c r="F163" s="19">
        <v>144.76</v>
      </c>
      <c r="G163" s="19">
        <v>146.9314</v>
      </c>
    </row>
    <row r="164" spans="1:7" ht="20.1" customHeight="1">
      <c r="A164" s="16" t="s">
        <v>944</v>
      </c>
      <c r="B164" s="17" t="s">
        <v>943</v>
      </c>
      <c r="C164" s="16" t="s">
        <v>406</v>
      </c>
      <c r="D164" s="16" t="s">
        <v>407</v>
      </c>
      <c r="E164" s="18">
        <v>0.0254</v>
      </c>
      <c r="F164" s="19">
        <v>48.5</v>
      </c>
      <c r="G164" s="19">
        <v>1.2319</v>
      </c>
    </row>
    <row r="165" spans="1:7" ht="20.1" customHeight="1">
      <c r="A165" s="16" t="s">
        <v>1123</v>
      </c>
      <c r="B165" s="17" t="s">
        <v>1124</v>
      </c>
      <c r="C165" s="16" t="s">
        <v>406</v>
      </c>
      <c r="D165" s="16" t="s">
        <v>439</v>
      </c>
      <c r="E165" s="18">
        <v>0.4</v>
      </c>
      <c r="F165" s="19">
        <v>11.79</v>
      </c>
      <c r="G165" s="19">
        <v>4.716</v>
      </c>
    </row>
    <row r="166" spans="1:7" ht="15" customHeight="1">
      <c r="A166" s="1"/>
      <c r="B166" s="1"/>
      <c r="C166" s="1"/>
      <c r="D166" s="1"/>
      <c r="E166" s="494" t="s">
        <v>424</v>
      </c>
      <c r="F166" s="495"/>
      <c r="G166" s="20">
        <v>221.65</v>
      </c>
    </row>
    <row r="167" spans="1:7" ht="15" customHeight="1">
      <c r="A167" s="1"/>
      <c r="B167" s="1"/>
      <c r="C167" s="1"/>
      <c r="D167" s="1"/>
      <c r="E167" s="496" t="s">
        <v>425</v>
      </c>
      <c r="F167" s="497"/>
      <c r="G167" s="10">
        <v>554.4</v>
      </c>
    </row>
    <row r="168" spans="1:7" ht="9.95" customHeight="1">
      <c r="A168" s="1"/>
      <c r="B168" s="1"/>
      <c r="C168" s="498" t="s">
        <v>355</v>
      </c>
      <c r="D168" s="499"/>
      <c r="E168" s="1"/>
      <c r="F168" s="1"/>
      <c r="G168" s="1"/>
    </row>
    <row r="169" spans="1:7" ht="20.1" customHeight="1">
      <c r="A169" s="485" t="s">
        <v>1125</v>
      </c>
      <c r="B169" s="486"/>
      <c r="C169" s="486"/>
      <c r="D169" s="486"/>
      <c r="E169" s="486"/>
      <c r="F169" s="486"/>
      <c r="G169" s="486"/>
    </row>
    <row r="170" spans="1:7" ht="15" customHeight="1">
      <c r="A170" s="492" t="s">
        <v>430</v>
      </c>
      <c r="B170" s="493"/>
      <c r="C170" s="11" t="s">
        <v>399</v>
      </c>
      <c r="D170" s="11" t="s">
        <v>400</v>
      </c>
      <c r="E170" s="11" t="s">
        <v>401</v>
      </c>
      <c r="F170" s="11" t="s">
        <v>402</v>
      </c>
      <c r="G170" s="11" t="s">
        <v>403</v>
      </c>
    </row>
    <row r="171" spans="1:7" ht="15" customHeight="1">
      <c r="A171" s="16" t="s">
        <v>520</v>
      </c>
      <c r="B171" s="17" t="s">
        <v>521</v>
      </c>
      <c r="C171" s="16" t="s">
        <v>406</v>
      </c>
      <c r="D171" s="16" t="s">
        <v>436</v>
      </c>
      <c r="E171" s="18">
        <v>0.6797</v>
      </c>
      <c r="F171" s="19">
        <v>10.65</v>
      </c>
      <c r="G171" s="19">
        <v>7.238805</v>
      </c>
    </row>
    <row r="172" spans="1:7" ht="15" customHeight="1">
      <c r="A172" s="1"/>
      <c r="B172" s="1"/>
      <c r="C172" s="1"/>
      <c r="D172" s="1"/>
      <c r="E172" s="494" t="s">
        <v>440</v>
      </c>
      <c r="F172" s="495"/>
      <c r="G172" s="20">
        <v>7.24</v>
      </c>
    </row>
    <row r="173" spans="1:7" ht="15" customHeight="1">
      <c r="A173" s="1"/>
      <c r="B173" s="1"/>
      <c r="C173" s="1"/>
      <c r="D173" s="1"/>
      <c r="E173" s="496" t="s">
        <v>425</v>
      </c>
      <c r="F173" s="497"/>
      <c r="G173" s="10">
        <v>7.23</v>
      </c>
    </row>
    <row r="174" spans="1:7" ht="9.95" customHeight="1">
      <c r="A174" s="1"/>
      <c r="B174" s="1"/>
      <c r="C174" s="498" t="s">
        <v>355</v>
      </c>
      <c r="D174" s="499"/>
      <c r="E174" s="1"/>
      <c r="F174" s="1"/>
      <c r="G174" s="1"/>
    </row>
    <row r="175" spans="1:7" ht="20.1" customHeight="1">
      <c r="A175" s="485" t="s">
        <v>1126</v>
      </c>
      <c r="B175" s="486"/>
      <c r="C175" s="486"/>
      <c r="D175" s="486"/>
      <c r="E175" s="486"/>
      <c r="F175" s="486"/>
      <c r="G175" s="486"/>
    </row>
    <row r="176" spans="1:7" ht="15" customHeight="1">
      <c r="A176" s="492" t="s">
        <v>430</v>
      </c>
      <c r="B176" s="493"/>
      <c r="C176" s="11" t="s">
        <v>399</v>
      </c>
      <c r="D176" s="11" t="s">
        <v>400</v>
      </c>
      <c r="E176" s="11" t="s">
        <v>401</v>
      </c>
      <c r="F176" s="11" t="s">
        <v>402</v>
      </c>
      <c r="G176" s="11" t="s">
        <v>403</v>
      </c>
    </row>
    <row r="177" spans="1:7" ht="15" customHeight="1">
      <c r="A177" s="16" t="s">
        <v>520</v>
      </c>
      <c r="B177" s="17" t="s">
        <v>521</v>
      </c>
      <c r="C177" s="16" t="s">
        <v>406</v>
      </c>
      <c r="D177" s="16" t="s">
        <v>436</v>
      </c>
      <c r="E177" s="18">
        <v>1.665</v>
      </c>
      <c r="F177" s="19">
        <v>10.65</v>
      </c>
      <c r="G177" s="19">
        <v>17.73225</v>
      </c>
    </row>
    <row r="178" spans="1:7" ht="15" customHeight="1">
      <c r="A178" s="1"/>
      <c r="B178" s="1"/>
      <c r="C178" s="1"/>
      <c r="D178" s="1"/>
      <c r="E178" s="494" t="s">
        <v>440</v>
      </c>
      <c r="F178" s="495"/>
      <c r="G178" s="20">
        <v>17.73</v>
      </c>
    </row>
    <row r="179" spans="1:7" ht="15" customHeight="1">
      <c r="A179" s="492" t="s">
        <v>419</v>
      </c>
      <c r="B179" s="493"/>
      <c r="C179" s="11" t="s">
        <v>399</v>
      </c>
      <c r="D179" s="11" t="s">
        <v>400</v>
      </c>
      <c r="E179" s="11" t="s">
        <v>401</v>
      </c>
      <c r="F179" s="11" t="s">
        <v>402</v>
      </c>
      <c r="G179" s="11" t="s">
        <v>403</v>
      </c>
    </row>
    <row r="180" spans="1:7" ht="20.1" customHeight="1">
      <c r="A180" s="16" t="s">
        <v>948</v>
      </c>
      <c r="B180" s="17" t="s">
        <v>949</v>
      </c>
      <c r="C180" s="16" t="s">
        <v>406</v>
      </c>
      <c r="D180" s="16" t="s">
        <v>436</v>
      </c>
      <c r="E180" s="18">
        <v>2.275</v>
      </c>
      <c r="F180" s="19">
        <v>7.23</v>
      </c>
      <c r="G180" s="19">
        <v>16.44825</v>
      </c>
    </row>
    <row r="181" spans="1:7" ht="15" customHeight="1">
      <c r="A181" s="1"/>
      <c r="B181" s="1"/>
      <c r="C181" s="1"/>
      <c r="D181" s="1"/>
      <c r="E181" s="494" t="s">
        <v>424</v>
      </c>
      <c r="F181" s="495"/>
      <c r="G181" s="20">
        <v>16.45</v>
      </c>
    </row>
    <row r="182" spans="1:7" ht="15" customHeight="1">
      <c r="A182" s="1"/>
      <c r="B182" s="1"/>
      <c r="C182" s="1"/>
      <c r="D182" s="1"/>
      <c r="E182" s="496" t="s">
        <v>425</v>
      </c>
      <c r="F182" s="497"/>
      <c r="G182" s="10">
        <v>34.2</v>
      </c>
    </row>
    <row r="183" spans="1:7" ht="9.95" customHeight="1">
      <c r="A183" s="1"/>
      <c r="B183" s="1"/>
      <c r="C183" s="498" t="s">
        <v>355</v>
      </c>
      <c r="D183" s="499"/>
      <c r="E183" s="1"/>
      <c r="F183" s="1"/>
      <c r="G183" s="1"/>
    </row>
    <row r="184" spans="1:7" ht="20.1" customHeight="1">
      <c r="A184" s="485" t="s">
        <v>1127</v>
      </c>
      <c r="B184" s="486"/>
      <c r="C184" s="486"/>
      <c r="D184" s="486"/>
      <c r="E184" s="486"/>
      <c r="F184" s="486"/>
      <c r="G184" s="486"/>
    </row>
    <row r="185" spans="1:7" ht="15" customHeight="1">
      <c r="A185" s="492" t="s">
        <v>398</v>
      </c>
      <c r="B185" s="493"/>
      <c r="C185" s="11" t="s">
        <v>399</v>
      </c>
      <c r="D185" s="11" t="s">
        <v>400</v>
      </c>
      <c r="E185" s="11" t="s">
        <v>401</v>
      </c>
      <c r="F185" s="11" t="s">
        <v>402</v>
      </c>
      <c r="G185" s="11" t="s">
        <v>403</v>
      </c>
    </row>
    <row r="186" spans="1:7" ht="20.1" customHeight="1">
      <c r="A186" s="16" t="s">
        <v>1074</v>
      </c>
      <c r="B186" s="17" t="s">
        <v>1075</v>
      </c>
      <c r="C186" s="16" t="s">
        <v>406</v>
      </c>
      <c r="D186" s="16" t="s">
        <v>407</v>
      </c>
      <c r="E186" s="18">
        <v>1</v>
      </c>
      <c r="F186" s="19">
        <v>19.81</v>
      </c>
      <c r="G186" s="19">
        <v>19.81</v>
      </c>
    </row>
    <row r="187" spans="1:7" ht="15" customHeight="1">
      <c r="A187" s="1"/>
      <c r="B187" s="1"/>
      <c r="C187" s="1"/>
      <c r="D187" s="1"/>
      <c r="E187" s="494" t="s">
        <v>418</v>
      </c>
      <c r="F187" s="495"/>
      <c r="G187" s="20">
        <v>19.81</v>
      </c>
    </row>
    <row r="188" spans="1:7" ht="15" customHeight="1">
      <c r="A188" s="492" t="s">
        <v>430</v>
      </c>
      <c r="B188" s="493"/>
      <c r="C188" s="11" t="s">
        <v>399</v>
      </c>
      <c r="D188" s="11" t="s">
        <v>400</v>
      </c>
      <c r="E188" s="11" t="s">
        <v>401</v>
      </c>
      <c r="F188" s="11" t="s">
        <v>402</v>
      </c>
      <c r="G188" s="11" t="s">
        <v>403</v>
      </c>
    </row>
    <row r="189" spans="1:7" ht="15" customHeight="1">
      <c r="A189" s="16" t="s">
        <v>1076</v>
      </c>
      <c r="B189" s="17" t="s">
        <v>1077</v>
      </c>
      <c r="C189" s="16" t="s">
        <v>406</v>
      </c>
      <c r="D189" s="16" t="s">
        <v>610</v>
      </c>
      <c r="E189" s="18">
        <v>13</v>
      </c>
      <c r="F189" s="19">
        <v>4.907</v>
      </c>
      <c r="G189" s="19">
        <v>63.791</v>
      </c>
    </row>
    <row r="190" spans="1:7" ht="20.1" customHeight="1">
      <c r="A190" s="16" t="s">
        <v>1061</v>
      </c>
      <c r="B190" s="17" t="s">
        <v>1078</v>
      </c>
      <c r="C190" s="16" t="s">
        <v>406</v>
      </c>
      <c r="D190" s="16" t="s">
        <v>610</v>
      </c>
      <c r="E190" s="18">
        <v>0.17</v>
      </c>
      <c r="F190" s="19">
        <v>18.742</v>
      </c>
      <c r="G190" s="19">
        <v>4.77921</v>
      </c>
    </row>
    <row r="191" spans="1:7" ht="20.1" customHeight="1">
      <c r="A191" s="16" t="s">
        <v>1063</v>
      </c>
      <c r="B191" s="17" t="s">
        <v>1064</v>
      </c>
      <c r="C191" s="16" t="s">
        <v>406</v>
      </c>
      <c r="D191" s="16" t="s">
        <v>439</v>
      </c>
      <c r="E191" s="18">
        <v>0.085</v>
      </c>
      <c r="F191" s="19">
        <v>9.85</v>
      </c>
      <c r="G191" s="19">
        <v>0.83725</v>
      </c>
    </row>
    <row r="192" spans="1:7" ht="20.1" customHeight="1">
      <c r="A192" s="16" t="s">
        <v>1107</v>
      </c>
      <c r="B192" s="17" t="s">
        <v>1108</v>
      </c>
      <c r="C192" s="16" t="s">
        <v>406</v>
      </c>
      <c r="D192" s="16" t="s">
        <v>458</v>
      </c>
      <c r="E192" s="18">
        <v>0.0006</v>
      </c>
      <c r="F192" s="19">
        <v>4812.54</v>
      </c>
      <c r="G192" s="19">
        <v>2.887524</v>
      </c>
    </row>
    <row r="193" spans="1:7" ht="20.1" customHeight="1">
      <c r="A193" s="16" t="s">
        <v>1128</v>
      </c>
      <c r="B193" s="17" t="s">
        <v>1129</v>
      </c>
      <c r="C193" s="16" t="s">
        <v>406</v>
      </c>
      <c r="D193" s="16" t="s">
        <v>458</v>
      </c>
      <c r="E193" s="18">
        <v>0.00014</v>
      </c>
      <c r="F193" s="19">
        <v>254987.46</v>
      </c>
      <c r="G193" s="19">
        <v>41.05298106</v>
      </c>
    </row>
    <row r="194" spans="1:7" ht="15" customHeight="1">
      <c r="A194" s="1"/>
      <c r="B194" s="1"/>
      <c r="C194" s="1"/>
      <c r="D194" s="1"/>
      <c r="E194" s="494" t="s">
        <v>440</v>
      </c>
      <c r="F194" s="495"/>
      <c r="G194" s="20">
        <v>113.35</v>
      </c>
    </row>
    <row r="195" spans="1:7" ht="15" customHeight="1">
      <c r="A195" s="1"/>
      <c r="B195" s="1"/>
      <c r="C195" s="1"/>
      <c r="D195" s="1"/>
      <c r="E195" s="496" t="s">
        <v>425</v>
      </c>
      <c r="F195" s="497"/>
      <c r="G195" s="10">
        <v>133.15</v>
      </c>
    </row>
    <row r="196" spans="1:7" ht="9.95" customHeight="1">
      <c r="A196" s="1"/>
      <c r="B196" s="1"/>
      <c r="C196" s="498" t="s">
        <v>355</v>
      </c>
      <c r="D196" s="499"/>
      <c r="E196" s="1"/>
      <c r="F196" s="1"/>
      <c r="G196" s="1"/>
    </row>
    <row r="197" spans="1:7" ht="20.1" customHeight="1">
      <c r="A197" s="485" t="s">
        <v>1130</v>
      </c>
      <c r="B197" s="486"/>
      <c r="C197" s="486"/>
      <c r="D197" s="486"/>
      <c r="E197" s="486"/>
      <c r="F197" s="486"/>
      <c r="G197" s="486"/>
    </row>
    <row r="198" spans="1:7" ht="15" customHeight="1">
      <c r="A198" s="492" t="s">
        <v>398</v>
      </c>
      <c r="B198" s="493"/>
      <c r="C198" s="11" t="s">
        <v>399</v>
      </c>
      <c r="D198" s="11" t="s">
        <v>400</v>
      </c>
      <c r="E198" s="11" t="s">
        <v>401</v>
      </c>
      <c r="F198" s="11" t="s">
        <v>402</v>
      </c>
      <c r="G198" s="11" t="s">
        <v>403</v>
      </c>
    </row>
    <row r="199" spans="1:7" ht="20.1" customHeight="1">
      <c r="A199" s="16" t="s">
        <v>414</v>
      </c>
      <c r="B199" s="17" t="s">
        <v>429</v>
      </c>
      <c r="C199" s="16" t="s">
        <v>406</v>
      </c>
      <c r="D199" s="16" t="s">
        <v>407</v>
      </c>
      <c r="E199" s="18">
        <v>4.5</v>
      </c>
      <c r="F199" s="19">
        <v>14.34</v>
      </c>
      <c r="G199" s="19">
        <v>66.4659</v>
      </c>
    </row>
    <row r="200" spans="1:7" ht="15" customHeight="1">
      <c r="A200" s="1"/>
      <c r="B200" s="1"/>
      <c r="C200" s="1"/>
      <c r="D200" s="1"/>
      <c r="E200" s="494" t="s">
        <v>418</v>
      </c>
      <c r="F200" s="495"/>
      <c r="G200" s="20">
        <v>66.47</v>
      </c>
    </row>
    <row r="201" spans="1:7" ht="15" customHeight="1">
      <c r="A201" s="492" t="s">
        <v>419</v>
      </c>
      <c r="B201" s="493"/>
      <c r="C201" s="11" t="s">
        <v>399</v>
      </c>
      <c r="D201" s="11" t="s">
        <v>400</v>
      </c>
      <c r="E201" s="11" t="s">
        <v>401</v>
      </c>
      <c r="F201" s="11" t="s">
        <v>402</v>
      </c>
      <c r="G201" s="11" t="s">
        <v>403</v>
      </c>
    </row>
    <row r="202" spans="1:7" ht="27.95" customHeight="1">
      <c r="A202" s="16" t="s">
        <v>1093</v>
      </c>
      <c r="B202" s="17" t="s">
        <v>1094</v>
      </c>
      <c r="C202" s="16" t="s">
        <v>406</v>
      </c>
      <c r="D202" s="16" t="s">
        <v>407</v>
      </c>
      <c r="E202" s="18">
        <v>0.5</v>
      </c>
      <c r="F202" s="19">
        <v>12.64</v>
      </c>
      <c r="G202" s="19">
        <v>6.32</v>
      </c>
    </row>
    <row r="203" spans="1:7" ht="15" customHeight="1">
      <c r="A203" s="1"/>
      <c r="B203" s="1"/>
      <c r="C203" s="1"/>
      <c r="D203" s="1"/>
      <c r="E203" s="494" t="s">
        <v>424</v>
      </c>
      <c r="F203" s="495"/>
      <c r="G203" s="20">
        <v>6.32</v>
      </c>
    </row>
    <row r="204" spans="1:7" ht="15" customHeight="1">
      <c r="A204" s="1"/>
      <c r="B204" s="1"/>
      <c r="C204" s="1"/>
      <c r="D204" s="1"/>
      <c r="E204" s="496" t="s">
        <v>425</v>
      </c>
      <c r="F204" s="497"/>
      <c r="G204" s="10">
        <v>72.79</v>
      </c>
    </row>
    <row r="205" spans="1:7" ht="9.95" customHeight="1">
      <c r="A205" s="1"/>
      <c r="B205" s="1"/>
      <c r="C205" s="498" t="s">
        <v>355</v>
      </c>
      <c r="D205" s="499"/>
      <c r="E205" s="1"/>
      <c r="F205" s="1"/>
      <c r="G205" s="1"/>
    </row>
    <row r="206" spans="1:7" ht="20.1" customHeight="1">
      <c r="A206" s="485" t="s">
        <v>1131</v>
      </c>
      <c r="B206" s="486"/>
      <c r="C206" s="486"/>
      <c r="D206" s="486"/>
      <c r="E206" s="486"/>
      <c r="F206" s="486"/>
      <c r="G206" s="486"/>
    </row>
    <row r="207" spans="1:7" ht="15" customHeight="1">
      <c r="A207" s="492" t="s">
        <v>430</v>
      </c>
      <c r="B207" s="493"/>
      <c r="C207" s="11" t="s">
        <v>399</v>
      </c>
      <c r="D207" s="11" t="s">
        <v>400</v>
      </c>
      <c r="E207" s="11" t="s">
        <v>401</v>
      </c>
      <c r="F207" s="11" t="s">
        <v>402</v>
      </c>
      <c r="G207" s="11" t="s">
        <v>403</v>
      </c>
    </row>
    <row r="208" spans="1:7" ht="27.95" customHeight="1">
      <c r="A208" s="16" t="s">
        <v>1132</v>
      </c>
      <c r="B208" s="17" t="s">
        <v>1133</v>
      </c>
      <c r="C208" s="16" t="s">
        <v>406</v>
      </c>
      <c r="D208" s="16" t="s">
        <v>1134</v>
      </c>
      <c r="E208" s="18">
        <v>1</v>
      </c>
      <c r="F208" s="19">
        <v>20</v>
      </c>
      <c r="G208" s="19">
        <v>20</v>
      </c>
    </row>
    <row r="209" spans="1:7" ht="15" customHeight="1">
      <c r="A209" s="1"/>
      <c r="B209" s="1"/>
      <c r="C209" s="1"/>
      <c r="D209" s="1"/>
      <c r="E209" s="494" t="s">
        <v>440</v>
      </c>
      <c r="F209" s="495"/>
      <c r="G209" s="20">
        <v>20</v>
      </c>
    </row>
    <row r="210" spans="1:7" ht="15" customHeight="1">
      <c r="A210" s="1"/>
      <c r="B210" s="1"/>
      <c r="C210" s="1"/>
      <c r="D210" s="1"/>
      <c r="E210" s="496" t="s">
        <v>425</v>
      </c>
      <c r="F210" s="497"/>
      <c r="G210" s="10">
        <v>20</v>
      </c>
    </row>
    <row r="211" spans="1:7" ht="9.95" customHeight="1">
      <c r="A211" s="1"/>
      <c r="B211" s="1"/>
      <c r="C211" s="498" t="s">
        <v>355</v>
      </c>
      <c r="D211" s="499"/>
      <c r="E211" s="1"/>
      <c r="F211" s="1"/>
      <c r="G211" s="1"/>
    </row>
    <row r="212" spans="1:7" ht="20.1" customHeight="1">
      <c r="A212" s="485" t="s">
        <v>1135</v>
      </c>
      <c r="B212" s="486"/>
      <c r="C212" s="486"/>
      <c r="D212" s="486"/>
      <c r="E212" s="486"/>
      <c r="F212" s="486"/>
      <c r="G212" s="486"/>
    </row>
    <row r="213" spans="1:7" ht="15" customHeight="1">
      <c r="A213" s="492" t="s">
        <v>430</v>
      </c>
      <c r="B213" s="493"/>
      <c r="C213" s="11" t="s">
        <v>399</v>
      </c>
      <c r="D213" s="11" t="s">
        <v>400</v>
      </c>
      <c r="E213" s="11" t="s">
        <v>401</v>
      </c>
      <c r="F213" s="11" t="s">
        <v>402</v>
      </c>
      <c r="G213" s="11" t="s">
        <v>403</v>
      </c>
    </row>
    <row r="214" spans="1:7" ht="15" customHeight="1">
      <c r="A214" s="16" t="s">
        <v>1136</v>
      </c>
      <c r="B214" s="17" t="s">
        <v>1137</v>
      </c>
      <c r="C214" s="16" t="s">
        <v>406</v>
      </c>
      <c r="D214" s="16" t="s">
        <v>1138</v>
      </c>
      <c r="E214" s="18">
        <v>1</v>
      </c>
      <c r="F214" s="19">
        <v>0.9096</v>
      </c>
      <c r="G214" s="19">
        <v>0.9096</v>
      </c>
    </row>
    <row r="215" spans="1:7" ht="20.1" customHeight="1">
      <c r="A215" s="16" t="s">
        <v>1139</v>
      </c>
      <c r="B215" s="17" t="s">
        <v>1140</v>
      </c>
      <c r="C215" s="16" t="s">
        <v>406</v>
      </c>
      <c r="D215" s="16" t="s">
        <v>458</v>
      </c>
      <c r="E215" s="18">
        <v>0.0002334</v>
      </c>
      <c r="F215" s="19">
        <v>1822</v>
      </c>
      <c r="G215" s="19">
        <v>0.4252548</v>
      </c>
    </row>
    <row r="216" spans="1:7" ht="15" customHeight="1">
      <c r="A216" s="1"/>
      <c r="B216" s="1"/>
      <c r="C216" s="1"/>
      <c r="D216" s="1"/>
      <c r="E216" s="494" t="s">
        <v>440</v>
      </c>
      <c r="F216" s="495"/>
      <c r="G216" s="20">
        <v>1.34</v>
      </c>
    </row>
    <row r="217" spans="1:7" ht="15" customHeight="1">
      <c r="A217" s="1"/>
      <c r="B217" s="1"/>
      <c r="C217" s="1"/>
      <c r="D217" s="1"/>
      <c r="E217" s="496" t="s">
        <v>425</v>
      </c>
      <c r="F217" s="497"/>
      <c r="G217" s="10">
        <v>1.33</v>
      </c>
    </row>
    <row r="218" spans="1:7" ht="9.95" customHeight="1">
      <c r="A218" s="1"/>
      <c r="B218" s="1"/>
      <c r="C218" s="498" t="s">
        <v>355</v>
      </c>
      <c r="D218" s="499"/>
      <c r="E218" s="1"/>
      <c r="F218" s="1"/>
      <c r="G218" s="1"/>
    </row>
    <row r="219" spans="1:7" ht="20.1" customHeight="1">
      <c r="A219" s="485" t="s">
        <v>1141</v>
      </c>
      <c r="B219" s="486"/>
      <c r="C219" s="486"/>
      <c r="D219" s="486"/>
      <c r="E219" s="486"/>
      <c r="F219" s="486"/>
      <c r="G219" s="486"/>
    </row>
    <row r="220" spans="1:7" ht="15" customHeight="1">
      <c r="A220" s="492" t="s">
        <v>430</v>
      </c>
      <c r="B220" s="493"/>
      <c r="C220" s="11" t="s">
        <v>399</v>
      </c>
      <c r="D220" s="11" t="s">
        <v>400</v>
      </c>
      <c r="E220" s="11" t="s">
        <v>401</v>
      </c>
      <c r="F220" s="11" t="s">
        <v>402</v>
      </c>
      <c r="G220" s="11" t="s">
        <v>403</v>
      </c>
    </row>
    <row r="221" spans="1:7" ht="20.1" customHeight="1">
      <c r="A221" s="16" t="s">
        <v>1139</v>
      </c>
      <c r="B221" s="17" t="s">
        <v>1140</v>
      </c>
      <c r="C221" s="16" t="s">
        <v>406</v>
      </c>
      <c r="D221" s="16" t="s">
        <v>458</v>
      </c>
      <c r="E221" s="18">
        <v>0.0001667</v>
      </c>
      <c r="F221" s="19">
        <v>1822</v>
      </c>
      <c r="G221" s="19">
        <v>0.3037274</v>
      </c>
    </row>
    <row r="222" spans="1:7" ht="15" customHeight="1">
      <c r="A222" s="1"/>
      <c r="B222" s="1"/>
      <c r="C222" s="1"/>
      <c r="D222" s="1"/>
      <c r="E222" s="494" t="s">
        <v>440</v>
      </c>
      <c r="F222" s="495"/>
      <c r="G222" s="20">
        <v>0.3</v>
      </c>
    </row>
    <row r="223" spans="1:7" ht="15" customHeight="1">
      <c r="A223" s="1"/>
      <c r="B223" s="1"/>
      <c r="C223" s="1"/>
      <c r="D223" s="1"/>
      <c r="E223" s="496" t="s">
        <v>425</v>
      </c>
      <c r="F223" s="497"/>
      <c r="G223" s="10">
        <v>0.3</v>
      </c>
    </row>
    <row r="224" spans="1:7" ht="9.95" customHeight="1">
      <c r="A224" s="1"/>
      <c r="B224" s="1"/>
      <c r="C224" s="498" t="s">
        <v>355</v>
      </c>
      <c r="D224" s="499"/>
      <c r="E224" s="1"/>
      <c r="F224" s="1"/>
      <c r="G224" s="1"/>
    </row>
    <row r="225" spans="1:7" ht="27" customHeight="1">
      <c r="A225" s="485" t="s">
        <v>1142</v>
      </c>
      <c r="B225" s="486"/>
      <c r="C225" s="486"/>
      <c r="D225" s="486"/>
      <c r="E225" s="486"/>
      <c r="F225" s="486"/>
      <c r="G225" s="486"/>
    </row>
    <row r="226" spans="1:7" ht="15" customHeight="1">
      <c r="A226" s="492" t="s">
        <v>398</v>
      </c>
      <c r="B226" s="493"/>
      <c r="C226" s="11" t="s">
        <v>399</v>
      </c>
      <c r="D226" s="11" t="s">
        <v>400</v>
      </c>
      <c r="E226" s="11" t="s">
        <v>401</v>
      </c>
      <c r="F226" s="11" t="s">
        <v>402</v>
      </c>
      <c r="G226" s="11" t="s">
        <v>403</v>
      </c>
    </row>
    <row r="227" spans="1:7" ht="27.95" customHeight="1">
      <c r="A227" s="16" t="s">
        <v>514</v>
      </c>
      <c r="B227" s="17" t="s">
        <v>515</v>
      </c>
      <c r="C227" s="16" t="s">
        <v>406</v>
      </c>
      <c r="D227" s="16" t="s">
        <v>407</v>
      </c>
      <c r="E227" s="18">
        <v>0.5</v>
      </c>
      <c r="F227" s="19">
        <v>19.81</v>
      </c>
      <c r="G227" s="19">
        <v>10.20215</v>
      </c>
    </row>
    <row r="228" spans="1:7" ht="27.95" customHeight="1">
      <c r="A228" s="16" t="s">
        <v>1091</v>
      </c>
      <c r="B228" s="17" t="s">
        <v>1092</v>
      </c>
      <c r="C228" s="16" t="s">
        <v>406</v>
      </c>
      <c r="D228" s="16" t="s">
        <v>407</v>
      </c>
      <c r="E228" s="18">
        <v>0.5</v>
      </c>
      <c r="F228" s="19">
        <v>19.81</v>
      </c>
      <c r="G228" s="19">
        <v>10.20215</v>
      </c>
    </row>
    <row r="229" spans="1:7" ht="20.1" customHeight="1">
      <c r="A229" s="16" t="s">
        <v>452</v>
      </c>
      <c r="B229" s="17" t="s">
        <v>453</v>
      </c>
      <c r="C229" s="16" t="s">
        <v>406</v>
      </c>
      <c r="D229" s="16" t="s">
        <v>407</v>
      </c>
      <c r="E229" s="18">
        <v>0.5</v>
      </c>
      <c r="F229" s="19">
        <v>19.81</v>
      </c>
      <c r="G229" s="19">
        <v>10.20215</v>
      </c>
    </row>
    <row r="230" spans="1:7" ht="20.1" customHeight="1">
      <c r="A230" s="16" t="s">
        <v>414</v>
      </c>
      <c r="B230" s="17" t="s">
        <v>429</v>
      </c>
      <c r="C230" s="16" t="s">
        <v>406</v>
      </c>
      <c r="D230" s="16" t="s">
        <v>407</v>
      </c>
      <c r="E230" s="18">
        <v>4</v>
      </c>
      <c r="F230" s="19">
        <v>14.34</v>
      </c>
      <c r="G230" s="19">
        <v>59.0808</v>
      </c>
    </row>
    <row r="231" spans="1:7" ht="15" customHeight="1">
      <c r="A231" s="1"/>
      <c r="B231" s="1"/>
      <c r="C231" s="1"/>
      <c r="D231" s="1"/>
      <c r="E231" s="494" t="s">
        <v>418</v>
      </c>
      <c r="F231" s="495"/>
      <c r="G231" s="20">
        <v>89.68</v>
      </c>
    </row>
    <row r="232" spans="1:7" ht="15" customHeight="1">
      <c r="A232" s="492" t="s">
        <v>419</v>
      </c>
      <c r="B232" s="493"/>
      <c r="C232" s="11" t="s">
        <v>399</v>
      </c>
      <c r="D232" s="11" t="s">
        <v>400</v>
      </c>
      <c r="E232" s="11" t="s">
        <v>401</v>
      </c>
      <c r="F232" s="11" t="s">
        <v>402</v>
      </c>
      <c r="G232" s="11" t="s">
        <v>403</v>
      </c>
    </row>
    <row r="233" spans="1:7" ht="36" customHeight="1">
      <c r="A233" s="16" t="s">
        <v>1143</v>
      </c>
      <c r="B233" s="17" t="s">
        <v>1144</v>
      </c>
      <c r="C233" s="16" t="s">
        <v>406</v>
      </c>
      <c r="D233" s="16" t="s">
        <v>1134</v>
      </c>
      <c r="E233" s="18">
        <v>0.2677</v>
      </c>
      <c r="F233" s="19">
        <v>20</v>
      </c>
      <c r="G233" s="19">
        <v>5.354</v>
      </c>
    </row>
    <row r="234" spans="1:7" ht="27.95" customHeight="1">
      <c r="A234" s="16" t="s">
        <v>995</v>
      </c>
      <c r="B234" s="17" t="s">
        <v>996</v>
      </c>
      <c r="C234" s="16" t="s">
        <v>406</v>
      </c>
      <c r="D234" s="16" t="s">
        <v>407</v>
      </c>
      <c r="E234" s="18">
        <v>0.3</v>
      </c>
      <c r="F234" s="19">
        <v>1.33</v>
      </c>
      <c r="G234" s="19">
        <v>0.399</v>
      </c>
    </row>
    <row r="235" spans="1:7" ht="27.95" customHeight="1">
      <c r="A235" s="16" t="s">
        <v>997</v>
      </c>
      <c r="B235" s="17" t="s">
        <v>996</v>
      </c>
      <c r="C235" s="16" t="s">
        <v>406</v>
      </c>
      <c r="D235" s="16" t="s">
        <v>407</v>
      </c>
      <c r="E235" s="18">
        <v>0.7</v>
      </c>
      <c r="F235" s="19">
        <v>0.3</v>
      </c>
      <c r="G235" s="19">
        <v>0.21</v>
      </c>
    </row>
    <row r="236" spans="1:7" ht="15" customHeight="1">
      <c r="A236" s="1"/>
      <c r="B236" s="1"/>
      <c r="C236" s="1"/>
      <c r="D236" s="1"/>
      <c r="E236" s="494" t="s">
        <v>424</v>
      </c>
      <c r="F236" s="495"/>
      <c r="G236" s="20">
        <v>5.96</v>
      </c>
    </row>
    <row r="237" spans="1:7" ht="15" customHeight="1">
      <c r="A237" s="1"/>
      <c r="B237" s="1"/>
      <c r="C237" s="1"/>
      <c r="D237" s="1"/>
      <c r="E237" s="496" t="s">
        <v>425</v>
      </c>
      <c r="F237" s="497"/>
      <c r="G237" s="10">
        <v>95.65</v>
      </c>
    </row>
    <row r="238" spans="1:7" ht="9.95" customHeight="1">
      <c r="A238" s="1"/>
      <c r="B238" s="1"/>
      <c r="C238" s="498" t="s">
        <v>355</v>
      </c>
      <c r="D238" s="499"/>
      <c r="E238" s="1"/>
      <c r="F238" s="1"/>
      <c r="G238" s="1"/>
    </row>
    <row r="239" spans="1:7" ht="20.1" customHeight="1">
      <c r="A239" s="485" t="s">
        <v>1145</v>
      </c>
      <c r="B239" s="486"/>
      <c r="C239" s="486"/>
      <c r="D239" s="486"/>
      <c r="E239" s="486"/>
      <c r="F239" s="486"/>
      <c r="G239" s="486"/>
    </row>
    <row r="240" spans="1:7" ht="15" customHeight="1">
      <c r="A240" s="492" t="s">
        <v>430</v>
      </c>
      <c r="B240" s="493"/>
      <c r="C240" s="11" t="s">
        <v>399</v>
      </c>
      <c r="D240" s="11" t="s">
        <v>400</v>
      </c>
      <c r="E240" s="11" t="s">
        <v>401</v>
      </c>
      <c r="F240" s="11" t="s">
        <v>402</v>
      </c>
      <c r="G240" s="11" t="s">
        <v>403</v>
      </c>
    </row>
    <row r="241" spans="1:7" ht="20.1" customHeight="1">
      <c r="A241" s="16" t="s">
        <v>1146</v>
      </c>
      <c r="B241" s="17" t="s">
        <v>1147</v>
      </c>
      <c r="C241" s="16" t="s">
        <v>406</v>
      </c>
      <c r="D241" s="16" t="s">
        <v>439</v>
      </c>
      <c r="E241" s="18">
        <v>0.5</v>
      </c>
      <c r="F241" s="19">
        <v>9.74</v>
      </c>
      <c r="G241" s="19">
        <v>4.87</v>
      </c>
    </row>
    <row r="242" spans="1:7" ht="20.1" customHeight="1">
      <c r="A242" s="16" t="s">
        <v>1148</v>
      </c>
      <c r="B242" s="17" t="s">
        <v>1149</v>
      </c>
      <c r="C242" s="16" t="s">
        <v>406</v>
      </c>
      <c r="D242" s="16" t="s">
        <v>439</v>
      </c>
      <c r="E242" s="18">
        <v>0.5</v>
      </c>
      <c r="F242" s="19">
        <v>9.43</v>
      </c>
      <c r="G242" s="19">
        <v>4.715</v>
      </c>
    </row>
    <row r="243" spans="1:7" ht="15" customHeight="1">
      <c r="A243" s="1"/>
      <c r="B243" s="1"/>
      <c r="C243" s="1"/>
      <c r="D243" s="1"/>
      <c r="E243" s="494" t="s">
        <v>440</v>
      </c>
      <c r="F243" s="495"/>
      <c r="G243" s="20">
        <v>9.59</v>
      </c>
    </row>
    <row r="244" spans="1:7" ht="15" customHeight="1">
      <c r="A244" s="1"/>
      <c r="B244" s="1"/>
      <c r="C244" s="1"/>
      <c r="D244" s="1"/>
      <c r="E244" s="496" t="s">
        <v>425</v>
      </c>
      <c r="F244" s="497"/>
      <c r="G244" s="10">
        <v>9.58</v>
      </c>
    </row>
    <row r="245" spans="1:7" ht="9.95" customHeight="1">
      <c r="A245" s="1"/>
      <c r="B245" s="1"/>
      <c r="C245" s="498" t="s">
        <v>355</v>
      </c>
      <c r="D245" s="499"/>
      <c r="E245" s="1"/>
      <c r="F245" s="1"/>
      <c r="G245" s="1"/>
    </row>
    <row r="246" spans="1:7" ht="20.1" customHeight="1">
      <c r="A246" s="485" t="s">
        <v>1150</v>
      </c>
      <c r="B246" s="486"/>
      <c r="C246" s="486"/>
      <c r="D246" s="486"/>
      <c r="E246" s="486"/>
      <c r="F246" s="486"/>
      <c r="G246" s="486"/>
    </row>
    <row r="247" spans="1:7" ht="15" customHeight="1">
      <c r="A247" s="492" t="s">
        <v>398</v>
      </c>
      <c r="B247" s="493"/>
      <c r="C247" s="11" t="s">
        <v>399</v>
      </c>
      <c r="D247" s="11" t="s">
        <v>400</v>
      </c>
      <c r="E247" s="11" t="s">
        <v>401</v>
      </c>
      <c r="F247" s="11" t="s">
        <v>402</v>
      </c>
      <c r="G247" s="11" t="s">
        <v>403</v>
      </c>
    </row>
    <row r="248" spans="1:7" ht="20.1" customHeight="1">
      <c r="A248" s="16" t="s">
        <v>1074</v>
      </c>
      <c r="B248" s="17" t="s">
        <v>1075</v>
      </c>
      <c r="C248" s="16" t="s">
        <v>406</v>
      </c>
      <c r="D248" s="16" t="s">
        <v>407</v>
      </c>
      <c r="E248" s="18">
        <v>1</v>
      </c>
      <c r="F248" s="19">
        <v>19.81</v>
      </c>
      <c r="G248" s="19">
        <v>19.81</v>
      </c>
    </row>
    <row r="249" spans="1:7" ht="15" customHeight="1">
      <c r="A249" s="1"/>
      <c r="B249" s="1"/>
      <c r="C249" s="1"/>
      <c r="D249" s="1"/>
      <c r="E249" s="494" t="s">
        <v>418</v>
      </c>
      <c r="F249" s="495"/>
      <c r="G249" s="20">
        <v>19.81</v>
      </c>
    </row>
    <row r="250" spans="1:7" ht="15" customHeight="1">
      <c r="A250" s="492" t="s">
        <v>430</v>
      </c>
      <c r="B250" s="493"/>
      <c r="C250" s="11" t="s">
        <v>399</v>
      </c>
      <c r="D250" s="11" t="s">
        <v>400</v>
      </c>
      <c r="E250" s="11" t="s">
        <v>401</v>
      </c>
      <c r="F250" s="11" t="s">
        <v>402</v>
      </c>
      <c r="G250" s="11" t="s">
        <v>403</v>
      </c>
    </row>
    <row r="251" spans="1:7" ht="20.1" customHeight="1">
      <c r="A251" s="16" t="s">
        <v>1099</v>
      </c>
      <c r="B251" s="17" t="s">
        <v>1151</v>
      </c>
      <c r="C251" s="16" t="s">
        <v>406</v>
      </c>
      <c r="D251" s="16" t="s">
        <v>458</v>
      </c>
      <c r="E251" s="18">
        <v>8E-05</v>
      </c>
      <c r="F251" s="19">
        <v>298876.88</v>
      </c>
      <c r="G251" s="19">
        <v>29.35210063104</v>
      </c>
    </row>
    <row r="252" spans="1:7" ht="15" customHeight="1">
      <c r="A252" s="1"/>
      <c r="B252" s="1"/>
      <c r="C252" s="1"/>
      <c r="D252" s="1"/>
      <c r="E252" s="494" t="s">
        <v>440</v>
      </c>
      <c r="F252" s="495"/>
      <c r="G252" s="20">
        <v>29.35</v>
      </c>
    </row>
    <row r="253" spans="1:7" ht="15" customHeight="1">
      <c r="A253" s="1"/>
      <c r="B253" s="1"/>
      <c r="C253" s="1"/>
      <c r="D253" s="1"/>
      <c r="E253" s="496" t="s">
        <v>425</v>
      </c>
      <c r="F253" s="497"/>
      <c r="G253" s="10">
        <v>49.16</v>
      </c>
    </row>
    <row r="254" spans="1:7" ht="9.95" customHeight="1">
      <c r="A254" s="1"/>
      <c r="B254" s="1"/>
      <c r="C254" s="498" t="s">
        <v>355</v>
      </c>
      <c r="D254" s="499"/>
      <c r="E254" s="1"/>
      <c r="F254" s="1"/>
      <c r="G254" s="1"/>
    </row>
    <row r="255" spans="1:7" ht="20.1" customHeight="1">
      <c r="A255" s="485" t="s">
        <v>1152</v>
      </c>
      <c r="B255" s="486"/>
      <c r="C255" s="486"/>
      <c r="D255" s="486"/>
      <c r="E255" s="486"/>
      <c r="F255" s="486"/>
      <c r="G255" s="486"/>
    </row>
    <row r="256" spans="1:7" ht="15" customHeight="1">
      <c r="A256" s="492" t="s">
        <v>398</v>
      </c>
      <c r="B256" s="493"/>
      <c r="C256" s="11" t="s">
        <v>399</v>
      </c>
      <c r="D256" s="11" t="s">
        <v>400</v>
      </c>
      <c r="E256" s="11" t="s">
        <v>401</v>
      </c>
      <c r="F256" s="11" t="s">
        <v>402</v>
      </c>
      <c r="G256" s="11" t="s">
        <v>403</v>
      </c>
    </row>
    <row r="257" spans="1:7" ht="20.1" customHeight="1">
      <c r="A257" s="16" t="s">
        <v>1074</v>
      </c>
      <c r="B257" s="17" t="s">
        <v>1075</v>
      </c>
      <c r="C257" s="16" t="s">
        <v>406</v>
      </c>
      <c r="D257" s="16" t="s">
        <v>407</v>
      </c>
      <c r="E257" s="18">
        <v>1</v>
      </c>
      <c r="F257" s="19">
        <v>19.81</v>
      </c>
      <c r="G257" s="19">
        <v>19.81</v>
      </c>
    </row>
    <row r="258" spans="1:7" ht="15" customHeight="1">
      <c r="A258" s="1"/>
      <c r="B258" s="1"/>
      <c r="C258" s="1"/>
      <c r="D258" s="1"/>
      <c r="E258" s="494" t="s">
        <v>418</v>
      </c>
      <c r="F258" s="495"/>
      <c r="G258" s="20">
        <v>19.81</v>
      </c>
    </row>
    <row r="259" spans="1:7" ht="15" customHeight="1">
      <c r="A259" s="492" t="s">
        <v>430</v>
      </c>
      <c r="B259" s="493"/>
      <c r="C259" s="11" t="s">
        <v>399</v>
      </c>
      <c r="D259" s="11" t="s">
        <v>400</v>
      </c>
      <c r="E259" s="11" t="s">
        <v>401</v>
      </c>
      <c r="F259" s="11" t="s">
        <v>402</v>
      </c>
      <c r="G259" s="11" t="s">
        <v>403</v>
      </c>
    </row>
    <row r="260" spans="1:7" ht="15" customHeight="1">
      <c r="A260" s="16" t="s">
        <v>1076</v>
      </c>
      <c r="B260" s="17" t="s">
        <v>1077</v>
      </c>
      <c r="C260" s="16" t="s">
        <v>406</v>
      </c>
      <c r="D260" s="16" t="s">
        <v>610</v>
      </c>
      <c r="E260" s="18">
        <v>18</v>
      </c>
      <c r="F260" s="19">
        <v>4.907</v>
      </c>
      <c r="G260" s="19">
        <v>88.326</v>
      </c>
    </row>
    <row r="261" spans="1:7" ht="20.1" customHeight="1">
      <c r="A261" s="16" t="s">
        <v>1061</v>
      </c>
      <c r="B261" s="17" t="s">
        <v>1078</v>
      </c>
      <c r="C261" s="16" t="s">
        <v>406</v>
      </c>
      <c r="D261" s="16" t="s">
        <v>610</v>
      </c>
      <c r="E261" s="18">
        <v>0.294</v>
      </c>
      <c r="F261" s="19">
        <v>18.742</v>
      </c>
      <c r="G261" s="19">
        <v>8.265222</v>
      </c>
    </row>
    <row r="262" spans="1:7" ht="20.1" customHeight="1">
      <c r="A262" s="16" t="s">
        <v>1063</v>
      </c>
      <c r="B262" s="17" t="s">
        <v>1064</v>
      </c>
      <c r="C262" s="16" t="s">
        <v>406</v>
      </c>
      <c r="D262" s="16" t="s">
        <v>439</v>
      </c>
      <c r="E262" s="18">
        <v>0.147</v>
      </c>
      <c r="F262" s="19">
        <v>9.85</v>
      </c>
      <c r="G262" s="19">
        <v>1.44795</v>
      </c>
    </row>
    <row r="263" spans="1:7" ht="20.1" customHeight="1">
      <c r="A263" s="16" t="s">
        <v>1153</v>
      </c>
      <c r="B263" s="17" t="s">
        <v>1154</v>
      </c>
      <c r="C263" s="16" t="s">
        <v>406</v>
      </c>
      <c r="D263" s="16" t="s">
        <v>458</v>
      </c>
      <c r="E263" s="18">
        <v>0.0006</v>
      </c>
      <c r="F263" s="19">
        <v>34987.2</v>
      </c>
      <c r="G263" s="19">
        <v>20.99232</v>
      </c>
    </row>
    <row r="264" spans="1:7" ht="20.1" customHeight="1">
      <c r="A264" s="16" t="s">
        <v>1155</v>
      </c>
      <c r="B264" s="17" t="s">
        <v>1156</v>
      </c>
      <c r="C264" s="16" t="s">
        <v>406</v>
      </c>
      <c r="D264" s="16" t="s">
        <v>458</v>
      </c>
      <c r="E264" s="18">
        <v>0.00016</v>
      </c>
      <c r="F264" s="19">
        <v>346182.7</v>
      </c>
      <c r="G264" s="19">
        <v>63.6976168</v>
      </c>
    </row>
    <row r="265" spans="1:7" ht="15" customHeight="1">
      <c r="A265" s="1"/>
      <c r="B265" s="1"/>
      <c r="C265" s="1"/>
      <c r="D265" s="1"/>
      <c r="E265" s="494" t="s">
        <v>440</v>
      </c>
      <c r="F265" s="495"/>
      <c r="G265" s="20">
        <v>182.74</v>
      </c>
    </row>
    <row r="266" spans="1:7" ht="15" customHeight="1">
      <c r="A266" s="1"/>
      <c r="B266" s="1"/>
      <c r="C266" s="1"/>
      <c r="D266" s="1"/>
      <c r="E266" s="496" t="s">
        <v>425</v>
      </c>
      <c r="F266" s="497"/>
      <c r="G266" s="10">
        <v>202.53</v>
      </c>
    </row>
    <row r="267" spans="1:7" ht="9.95" customHeight="1">
      <c r="A267" s="1"/>
      <c r="B267" s="1"/>
      <c r="C267" s="498" t="s">
        <v>355</v>
      </c>
      <c r="D267" s="499"/>
      <c r="E267" s="1"/>
      <c r="F267" s="1"/>
      <c r="G267" s="1"/>
    </row>
    <row r="268" spans="1:7" ht="27" customHeight="1">
      <c r="A268" s="485" t="s">
        <v>1157</v>
      </c>
      <c r="B268" s="486"/>
      <c r="C268" s="486"/>
      <c r="D268" s="486"/>
      <c r="E268" s="486"/>
      <c r="F268" s="486"/>
      <c r="G268" s="486"/>
    </row>
    <row r="269" spans="1:7" ht="15" customHeight="1">
      <c r="A269" s="492" t="s">
        <v>398</v>
      </c>
      <c r="B269" s="493"/>
      <c r="C269" s="11" t="s">
        <v>399</v>
      </c>
      <c r="D269" s="11" t="s">
        <v>400</v>
      </c>
      <c r="E269" s="11" t="s">
        <v>401</v>
      </c>
      <c r="F269" s="11" t="s">
        <v>402</v>
      </c>
      <c r="G269" s="11" t="s">
        <v>403</v>
      </c>
    </row>
    <row r="270" spans="1:7" ht="20.1" customHeight="1">
      <c r="A270" s="16" t="s">
        <v>414</v>
      </c>
      <c r="B270" s="17" t="s">
        <v>415</v>
      </c>
      <c r="C270" s="16" t="s">
        <v>406</v>
      </c>
      <c r="D270" s="16" t="s">
        <v>407</v>
      </c>
      <c r="E270" s="18">
        <v>2</v>
      </c>
      <c r="F270" s="19">
        <v>14.34</v>
      </c>
      <c r="G270" s="19">
        <v>28.68</v>
      </c>
    </row>
    <row r="271" spans="1:7" ht="15" customHeight="1">
      <c r="A271" s="1"/>
      <c r="B271" s="1"/>
      <c r="C271" s="1"/>
      <c r="D271" s="1"/>
      <c r="E271" s="494" t="s">
        <v>418</v>
      </c>
      <c r="F271" s="495"/>
      <c r="G271" s="20">
        <v>28.68</v>
      </c>
    </row>
    <row r="272" spans="1:7" ht="15" customHeight="1">
      <c r="A272" s="492" t="s">
        <v>430</v>
      </c>
      <c r="B272" s="493"/>
      <c r="C272" s="11" t="s">
        <v>399</v>
      </c>
      <c r="D272" s="11" t="s">
        <v>400</v>
      </c>
      <c r="E272" s="11" t="s">
        <v>401</v>
      </c>
      <c r="F272" s="11" t="s">
        <v>402</v>
      </c>
      <c r="G272" s="11" t="s">
        <v>403</v>
      </c>
    </row>
    <row r="273" spans="1:7" ht="20.1" customHeight="1">
      <c r="A273" s="16" t="s">
        <v>1158</v>
      </c>
      <c r="B273" s="17" t="s">
        <v>1159</v>
      </c>
      <c r="C273" s="16" t="s">
        <v>406</v>
      </c>
      <c r="D273" s="16" t="s">
        <v>458</v>
      </c>
      <c r="E273" s="18">
        <v>9.77E-05</v>
      </c>
      <c r="F273" s="19">
        <v>85000</v>
      </c>
      <c r="G273" s="19">
        <v>8.3045</v>
      </c>
    </row>
    <row r="274" spans="1:7" ht="15" customHeight="1">
      <c r="A274" s="1"/>
      <c r="B274" s="1"/>
      <c r="C274" s="1"/>
      <c r="D274" s="1"/>
      <c r="E274" s="494" t="s">
        <v>440</v>
      </c>
      <c r="F274" s="495"/>
      <c r="G274" s="20">
        <v>8.3</v>
      </c>
    </row>
    <row r="275" spans="1:7" ht="15" customHeight="1">
      <c r="A275" s="1"/>
      <c r="B275" s="1"/>
      <c r="C275" s="1"/>
      <c r="D275" s="1"/>
      <c r="E275" s="496" t="s">
        <v>425</v>
      </c>
      <c r="F275" s="497"/>
      <c r="G275" s="10">
        <v>36.98</v>
      </c>
    </row>
    <row r="276" spans="1:7" ht="9.95" customHeight="1">
      <c r="A276" s="1"/>
      <c r="B276" s="1"/>
      <c r="C276" s="498" t="s">
        <v>355</v>
      </c>
      <c r="D276" s="499"/>
      <c r="E276" s="1"/>
      <c r="F276" s="1"/>
      <c r="G276" s="1"/>
    </row>
    <row r="277" spans="1:7" ht="20.1" customHeight="1">
      <c r="A277" s="485" t="s">
        <v>1160</v>
      </c>
      <c r="B277" s="486"/>
      <c r="C277" s="486"/>
      <c r="D277" s="486"/>
      <c r="E277" s="486"/>
      <c r="F277" s="486"/>
      <c r="G277" s="486"/>
    </row>
    <row r="278" spans="1:7" ht="15" customHeight="1">
      <c r="A278" s="492" t="s">
        <v>398</v>
      </c>
      <c r="B278" s="493"/>
      <c r="C278" s="11" t="s">
        <v>399</v>
      </c>
      <c r="D278" s="11" t="s">
        <v>400</v>
      </c>
      <c r="E278" s="11" t="s">
        <v>401</v>
      </c>
      <c r="F278" s="11" t="s">
        <v>402</v>
      </c>
      <c r="G278" s="11" t="s">
        <v>403</v>
      </c>
    </row>
    <row r="279" spans="1:7" ht="20.1" customHeight="1">
      <c r="A279" s="16" t="s">
        <v>1074</v>
      </c>
      <c r="B279" s="17" t="s">
        <v>1075</v>
      </c>
      <c r="C279" s="16" t="s">
        <v>406</v>
      </c>
      <c r="D279" s="16" t="s">
        <v>407</v>
      </c>
      <c r="E279" s="18">
        <v>1</v>
      </c>
      <c r="F279" s="19">
        <v>19.81</v>
      </c>
      <c r="G279" s="19">
        <v>19.81</v>
      </c>
    </row>
    <row r="280" spans="1:7" ht="15" customHeight="1">
      <c r="A280" s="1"/>
      <c r="B280" s="1"/>
      <c r="C280" s="1"/>
      <c r="D280" s="1"/>
      <c r="E280" s="494" t="s">
        <v>418</v>
      </c>
      <c r="F280" s="495"/>
      <c r="G280" s="20">
        <v>19.81</v>
      </c>
    </row>
    <row r="281" spans="1:7" ht="15" customHeight="1">
      <c r="A281" s="492" t="s">
        <v>430</v>
      </c>
      <c r="B281" s="493"/>
      <c r="C281" s="11" t="s">
        <v>399</v>
      </c>
      <c r="D281" s="11" t="s">
        <v>400</v>
      </c>
      <c r="E281" s="11" t="s">
        <v>401</v>
      </c>
      <c r="F281" s="11" t="s">
        <v>402</v>
      </c>
      <c r="G281" s="11" t="s">
        <v>403</v>
      </c>
    </row>
    <row r="282" spans="1:7" ht="15" customHeight="1">
      <c r="A282" s="16" t="s">
        <v>1076</v>
      </c>
      <c r="B282" s="17" t="s">
        <v>1077</v>
      </c>
      <c r="C282" s="16" t="s">
        <v>406</v>
      </c>
      <c r="D282" s="16" t="s">
        <v>610</v>
      </c>
      <c r="E282" s="18">
        <v>1.8</v>
      </c>
      <c r="F282" s="19">
        <v>4.907</v>
      </c>
      <c r="G282" s="19">
        <v>8.8326</v>
      </c>
    </row>
    <row r="283" spans="1:7" ht="20.1" customHeight="1">
      <c r="A283" s="16" t="s">
        <v>1061</v>
      </c>
      <c r="B283" s="17" t="s">
        <v>1078</v>
      </c>
      <c r="C283" s="16" t="s">
        <v>406</v>
      </c>
      <c r="D283" s="16" t="s">
        <v>610</v>
      </c>
      <c r="E283" s="18">
        <v>0.029</v>
      </c>
      <c r="F283" s="19">
        <v>18.742</v>
      </c>
      <c r="G283" s="19">
        <v>0.815277</v>
      </c>
    </row>
    <row r="284" spans="1:7" ht="20.1" customHeight="1">
      <c r="A284" s="16" t="s">
        <v>1063</v>
      </c>
      <c r="B284" s="17" t="s">
        <v>1064</v>
      </c>
      <c r="C284" s="16" t="s">
        <v>406</v>
      </c>
      <c r="D284" s="16" t="s">
        <v>439</v>
      </c>
      <c r="E284" s="18">
        <v>0.0147</v>
      </c>
      <c r="F284" s="19">
        <v>9.85</v>
      </c>
      <c r="G284" s="19">
        <v>0.144795</v>
      </c>
    </row>
    <row r="285" spans="1:7" ht="20.1" customHeight="1">
      <c r="A285" s="16" t="s">
        <v>1155</v>
      </c>
      <c r="B285" s="17" t="s">
        <v>1161</v>
      </c>
      <c r="C285" s="16" t="s">
        <v>406</v>
      </c>
      <c r="D285" s="16" t="s">
        <v>458</v>
      </c>
      <c r="E285" s="18">
        <v>9.6E-05</v>
      </c>
      <c r="F285" s="19">
        <v>346182.7</v>
      </c>
      <c r="G285" s="19">
        <v>40.63464837984</v>
      </c>
    </row>
    <row r="286" spans="1:7" ht="15" customHeight="1">
      <c r="A286" s="1"/>
      <c r="B286" s="1"/>
      <c r="C286" s="1"/>
      <c r="D286" s="1"/>
      <c r="E286" s="494" t="s">
        <v>440</v>
      </c>
      <c r="F286" s="495"/>
      <c r="G286" s="20">
        <v>50.42</v>
      </c>
    </row>
    <row r="287" spans="1:7" ht="15" customHeight="1">
      <c r="A287" s="1"/>
      <c r="B287" s="1"/>
      <c r="C287" s="1"/>
      <c r="D287" s="1"/>
      <c r="E287" s="496" t="s">
        <v>425</v>
      </c>
      <c r="F287" s="497"/>
      <c r="G287" s="10">
        <v>70.23</v>
      </c>
    </row>
    <row r="288" spans="1:7" ht="9.95" customHeight="1">
      <c r="A288" s="1"/>
      <c r="B288" s="1"/>
      <c r="C288" s="498" t="s">
        <v>355</v>
      </c>
      <c r="D288" s="499"/>
      <c r="E288" s="1"/>
      <c r="F288" s="1"/>
      <c r="G288" s="1"/>
    </row>
    <row r="289" spans="1:7" ht="20.1" customHeight="1">
      <c r="A289" s="485" t="s">
        <v>1162</v>
      </c>
      <c r="B289" s="486"/>
      <c r="C289" s="486"/>
      <c r="D289" s="486"/>
      <c r="E289" s="486"/>
      <c r="F289" s="486"/>
      <c r="G289" s="486"/>
    </row>
    <row r="290" spans="1:7" ht="15" customHeight="1">
      <c r="A290" s="492" t="s">
        <v>398</v>
      </c>
      <c r="B290" s="493"/>
      <c r="C290" s="11" t="s">
        <v>399</v>
      </c>
      <c r="D290" s="11" t="s">
        <v>400</v>
      </c>
      <c r="E290" s="11" t="s">
        <v>401</v>
      </c>
      <c r="F290" s="11" t="s">
        <v>402</v>
      </c>
      <c r="G290" s="11" t="s">
        <v>403</v>
      </c>
    </row>
    <row r="291" spans="1:7" ht="20.1" customHeight="1">
      <c r="A291" s="16" t="s">
        <v>1074</v>
      </c>
      <c r="B291" s="17" t="s">
        <v>1075</v>
      </c>
      <c r="C291" s="16" t="s">
        <v>406</v>
      </c>
      <c r="D291" s="16" t="s">
        <v>407</v>
      </c>
      <c r="E291" s="18">
        <v>1</v>
      </c>
      <c r="F291" s="19">
        <v>19.81</v>
      </c>
      <c r="G291" s="19">
        <v>19.81</v>
      </c>
    </row>
    <row r="292" spans="1:7" ht="15" customHeight="1">
      <c r="A292" s="1"/>
      <c r="B292" s="1"/>
      <c r="C292" s="1"/>
      <c r="D292" s="1"/>
      <c r="E292" s="494" t="s">
        <v>418</v>
      </c>
      <c r="F292" s="495"/>
      <c r="G292" s="20">
        <v>19.81</v>
      </c>
    </row>
    <row r="293" spans="1:7" ht="15" customHeight="1">
      <c r="A293" s="492" t="s">
        <v>430</v>
      </c>
      <c r="B293" s="493"/>
      <c r="C293" s="11" t="s">
        <v>399</v>
      </c>
      <c r="D293" s="11" t="s">
        <v>400</v>
      </c>
      <c r="E293" s="11" t="s">
        <v>401</v>
      </c>
      <c r="F293" s="11" t="s">
        <v>402</v>
      </c>
      <c r="G293" s="11" t="s">
        <v>403</v>
      </c>
    </row>
    <row r="294" spans="1:7" ht="20.1" customHeight="1">
      <c r="A294" s="16" t="s">
        <v>1155</v>
      </c>
      <c r="B294" s="17" t="s">
        <v>1163</v>
      </c>
      <c r="C294" s="16" t="s">
        <v>406</v>
      </c>
      <c r="D294" s="16" t="s">
        <v>458</v>
      </c>
      <c r="E294" s="18">
        <v>8E-05</v>
      </c>
      <c r="F294" s="19">
        <v>346182.7</v>
      </c>
      <c r="G294" s="19">
        <v>34.7124316944</v>
      </c>
    </row>
    <row r="295" spans="1:7" ht="15" customHeight="1">
      <c r="A295" s="1"/>
      <c r="B295" s="1"/>
      <c r="C295" s="1"/>
      <c r="D295" s="1"/>
      <c r="E295" s="494" t="s">
        <v>440</v>
      </c>
      <c r="F295" s="495"/>
      <c r="G295" s="20">
        <v>34.71</v>
      </c>
    </row>
    <row r="296" spans="1:7" ht="15" customHeight="1">
      <c r="A296" s="1"/>
      <c r="B296" s="1"/>
      <c r="C296" s="1"/>
      <c r="D296" s="1"/>
      <c r="E296" s="496" t="s">
        <v>425</v>
      </c>
      <c r="F296" s="497"/>
      <c r="G296" s="10">
        <v>54.52</v>
      </c>
    </row>
    <row r="297" spans="1:7" ht="9.95" customHeight="1">
      <c r="A297" s="1"/>
      <c r="B297" s="1"/>
      <c r="C297" s="498" t="s">
        <v>355</v>
      </c>
      <c r="D297" s="499"/>
      <c r="E297" s="1"/>
      <c r="F297" s="1"/>
      <c r="G297" s="1"/>
    </row>
    <row r="298" spans="1:7" ht="27" customHeight="1">
      <c r="A298" s="485" t="s">
        <v>1164</v>
      </c>
      <c r="B298" s="486"/>
      <c r="C298" s="486"/>
      <c r="D298" s="486"/>
      <c r="E298" s="486"/>
      <c r="F298" s="486"/>
      <c r="G298" s="486"/>
    </row>
    <row r="299" spans="1:7" ht="15" customHeight="1">
      <c r="A299" s="492" t="s">
        <v>398</v>
      </c>
      <c r="B299" s="493"/>
      <c r="C299" s="11" t="s">
        <v>399</v>
      </c>
      <c r="D299" s="11" t="s">
        <v>400</v>
      </c>
      <c r="E299" s="11" t="s">
        <v>401</v>
      </c>
      <c r="F299" s="11" t="s">
        <v>402</v>
      </c>
      <c r="G299" s="11" t="s">
        <v>403</v>
      </c>
    </row>
    <row r="300" spans="1:7" ht="20.1" customHeight="1">
      <c r="A300" s="16" t="s">
        <v>414</v>
      </c>
      <c r="B300" s="17" t="s">
        <v>415</v>
      </c>
      <c r="C300" s="16" t="s">
        <v>406</v>
      </c>
      <c r="D300" s="16" t="s">
        <v>407</v>
      </c>
      <c r="E300" s="18">
        <v>2</v>
      </c>
      <c r="F300" s="19">
        <v>14.34</v>
      </c>
      <c r="G300" s="19">
        <v>28.68</v>
      </c>
    </row>
    <row r="301" spans="1:7" ht="15" customHeight="1">
      <c r="A301" s="1"/>
      <c r="B301" s="1"/>
      <c r="C301" s="1"/>
      <c r="D301" s="1"/>
      <c r="E301" s="494" t="s">
        <v>418</v>
      </c>
      <c r="F301" s="495"/>
      <c r="G301" s="20">
        <v>28.68</v>
      </c>
    </row>
    <row r="302" spans="1:7" ht="15" customHeight="1">
      <c r="A302" s="492" t="s">
        <v>430</v>
      </c>
      <c r="B302" s="493"/>
      <c r="C302" s="11" t="s">
        <v>399</v>
      </c>
      <c r="D302" s="11" t="s">
        <v>400</v>
      </c>
      <c r="E302" s="11" t="s">
        <v>401</v>
      </c>
      <c r="F302" s="11" t="s">
        <v>402</v>
      </c>
      <c r="G302" s="11" t="s">
        <v>403</v>
      </c>
    </row>
    <row r="303" spans="1:7" ht="20.1" customHeight="1">
      <c r="A303" s="16" t="s">
        <v>1061</v>
      </c>
      <c r="B303" s="17" t="s">
        <v>1062</v>
      </c>
      <c r="C303" s="16" t="s">
        <v>406</v>
      </c>
      <c r="D303" s="16" t="s">
        <v>610</v>
      </c>
      <c r="E303" s="18">
        <v>0.05</v>
      </c>
      <c r="F303" s="19">
        <v>18.742</v>
      </c>
      <c r="G303" s="19">
        <v>0.9371</v>
      </c>
    </row>
    <row r="304" spans="1:7" ht="20.1" customHeight="1">
      <c r="A304" s="16" t="s">
        <v>1063</v>
      </c>
      <c r="B304" s="17" t="s">
        <v>1064</v>
      </c>
      <c r="C304" s="16" t="s">
        <v>406</v>
      </c>
      <c r="D304" s="16" t="s">
        <v>439</v>
      </c>
      <c r="E304" s="18">
        <v>0.025</v>
      </c>
      <c r="F304" s="19">
        <v>9.85</v>
      </c>
      <c r="G304" s="19">
        <v>0.24625</v>
      </c>
    </row>
    <row r="305" spans="1:7" ht="20.1" customHeight="1">
      <c r="A305" s="16" t="s">
        <v>1158</v>
      </c>
      <c r="B305" s="17" t="s">
        <v>1159</v>
      </c>
      <c r="C305" s="16" t="s">
        <v>406</v>
      </c>
      <c r="D305" s="16" t="s">
        <v>458</v>
      </c>
      <c r="E305" s="18">
        <v>0.0001553</v>
      </c>
      <c r="F305" s="19">
        <v>85000</v>
      </c>
      <c r="G305" s="19">
        <v>13.2005</v>
      </c>
    </row>
    <row r="306" spans="1:7" ht="15" customHeight="1">
      <c r="A306" s="1"/>
      <c r="B306" s="1"/>
      <c r="C306" s="1"/>
      <c r="D306" s="1"/>
      <c r="E306" s="494" t="s">
        <v>440</v>
      </c>
      <c r="F306" s="495"/>
      <c r="G306" s="20">
        <v>14.39</v>
      </c>
    </row>
    <row r="307" spans="1:7" ht="15" customHeight="1">
      <c r="A307" s="1"/>
      <c r="B307" s="1"/>
      <c r="C307" s="1"/>
      <c r="D307" s="1"/>
      <c r="E307" s="496" t="s">
        <v>425</v>
      </c>
      <c r="F307" s="497"/>
      <c r="G307" s="10">
        <v>43.06</v>
      </c>
    </row>
    <row r="308" spans="1:7" ht="9.95" customHeight="1">
      <c r="A308" s="1"/>
      <c r="B308" s="1"/>
      <c r="C308" s="498" t="s">
        <v>355</v>
      </c>
      <c r="D308" s="499"/>
      <c r="E308" s="1"/>
      <c r="F308" s="1"/>
      <c r="G308" s="1"/>
    </row>
    <row r="309" spans="1:7" ht="27" customHeight="1">
      <c r="A309" s="485" t="s">
        <v>1165</v>
      </c>
      <c r="B309" s="486"/>
      <c r="C309" s="486"/>
      <c r="D309" s="486"/>
      <c r="E309" s="486"/>
      <c r="F309" s="486"/>
      <c r="G309" s="486"/>
    </row>
    <row r="310" spans="1:7" ht="15" customHeight="1">
      <c r="A310" s="492" t="s">
        <v>398</v>
      </c>
      <c r="B310" s="493"/>
      <c r="C310" s="11" t="s">
        <v>399</v>
      </c>
      <c r="D310" s="11" t="s">
        <v>400</v>
      </c>
      <c r="E310" s="11" t="s">
        <v>401</v>
      </c>
      <c r="F310" s="11" t="s">
        <v>402</v>
      </c>
      <c r="G310" s="11" t="s">
        <v>403</v>
      </c>
    </row>
    <row r="311" spans="1:7" ht="20.1" customHeight="1">
      <c r="A311" s="16" t="s">
        <v>414</v>
      </c>
      <c r="B311" s="17" t="s">
        <v>429</v>
      </c>
      <c r="C311" s="16" t="s">
        <v>406</v>
      </c>
      <c r="D311" s="16" t="s">
        <v>407</v>
      </c>
      <c r="E311" s="18">
        <v>3</v>
      </c>
      <c r="F311" s="19">
        <v>14.34</v>
      </c>
      <c r="G311" s="19">
        <v>44.3106</v>
      </c>
    </row>
    <row r="312" spans="1:7" ht="15" customHeight="1">
      <c r="A312" s="1"/>
      <c r="B312" s="1"/>
      <c r="C312" s="1"/>
      <c r="D312" s="1"/>
      <c r="E312" s="494" t="s">
        <v>418</v>
      </c>
      <c r="F312" s="495"/>
      <c r="G312" s="20">
        <v>44.31</v>
      </c>
    </row>
    <row r="313" spans="1:7" ht="15" customHeight="1">
      <c r="A313" s="492" t="s">
        <v>419</v>
      </c>
      <c r="B313" s="493"/>
      <c r="C313" s="11" t="s">
        <v>399</v>
      </c>
      <c r="D313" s="11" t="s">
        <v>400</v>
      </c>
      <c r="E313" s="11" t="s">
        <v>401</v>
      </c>
      <c r="F313" s="11" t="s">
        <v>402</v>
      </c>
      <c r="G313" s="11" t="s">
        <v>403</v>
      </c>
    </row>
    <row r="314" spans="1:7" ht="20.1" customHeight="1">
      <c r="A314" s="16" t="s">
        <v>542</v>
      </c>
      <c r="B314" s="17" t="s">
        <v>543</v>
      </c>
      <c r="C314" s="16" t="s">
        <v>406</v>
      </c>
      <c r="D314" s="16" t="s">
        <v>407</v>
      </c>
      <c r="E314" s="18">
        <v>0.004</v>
      </c>
      <c r="F314" s="19">
        <v>158.26</v>
      </c>
      <c r="G314" s="19">
        <v>0.63304</v>
      </c>
    </row>
    <row r="315" spans="1:7" ht="20.1" customHeight="1">
      <c r="A315" s="16" t="s">
        <v>544</v>
      </c>
      <c r="B315" s="17" t="s">
        <v>543</v>
      </c>
      <c r="C315" s="16" t="s">
        <v>406</v>
      </c>
      <c r="D315" s="16" t="s">
        <v>407</v>
      </c>
      <c r="E315" s="18">
        <v>0.75</v>
      </c>
      <c r="F315" s="19">
        <v>49.16</v>
      </c>
      <c r="G315" s="19">
        <v>36.87</v>
      </c>
    </row>
    <row r="316" spans="1:7" ht="15" customHeight="1">
      <c r="A316" s="1"/>
      <c r="B316" s="1"/>
      <c r="C316" s="1"/>
      <c r="D316" s="1"/>
      <c r="E316" s="494" t="s">
        <v>424</v>
      </c>
      <c r="F316" s="495"/>
      <c r="G316" s="20">
        <v>37.5</v>
      </c>
    </row>
    <row r="317" spans="1:7" ht="15" customHeight="1">
      <c r="A317" s="1"/>
      <c r="B317" s="1"/>
      <c r="C317" s="1"/>
      <c r="D317" s="1"/>
      <c r="E317" s="496" t="s">
        <v>425</v>
      </c>
      <c r="F317" s="497"/>
      <c r="G317" s="10">
        <v>81.81</v>
      </c>
    </row>
    <row r="318" spans="1:7" ht="9.95" customHeight="1">
      <c r="A318" s="1"/>
      <c r="B318" s="1"/>
      <c r="C318" s="498" t="s">
        <v>355</v>
      </c>
      <c r="D318" s="499"/>
      <c r="E318" s="1"/>
      <c r="F318" s="1"/>
      <c r="G318" s="1"/>
    </row>
    <row r="319" spans="1:7" ht="20.1" customHeight="1">
      <c r="A319" s="485" t="s">
        <v>1166</v>
      </c>
      <c r="B319" s="486"/>
      <c r="C319" s="486"/>
      <c r="D319" s="486"/>
      <c r="E319" s="486"/>
      <c r="F319" s="486"/>
      <c r="G319" s="486"/>
    </row>
    <row r="320" spans="1:7" ht="15" customHeight="1">
      <c r="A320" s="492" t="s">
        <v>430</v>
      </c>
      <c r="B320" s="493"/>
      <c r="C320" s="11" t="s">
        <v>399</v>
      </c>
      <c r="D320" s="11" t="s">
        <v>400</v>
      </c>
      <c r="E320" s="11" t="s">
        <v>401</v>
      </c>
      <c r="F320" s="11" t="s">
        <v>402</v>
      </c>
      <c r="G320" s="11" t="s">
        <v>403</v>
      </c>
    </row>
    <row r="321" spans="1:7" ht="15" customHeight="1">
      <c r="A321" s="16" t="s">
        <v>434</v>
      </c>
      <c r="B321" s="17" t="s">
        <v>435</v>
      </c>
      <c r="C321" s="16" t="s">
        <v>406</v>
      </c>
      <c r="D321" s="16" t="s">
        <v>436</v>
      </c>
      <c r="E321" s="18">
        <v>4.3347</v>
      </c>
      <c r="F321" s="19">
        <v>6.3</v>
      </c>
      <c r="G321" s="19">
        <v>27.30861</v>
      </c>
    </row>
    <row r="322" spans="1:7" ht="15" customHeight="1">
      <c r="A322" s="1"/>
      <c r="B322" s="1"/>
      <c r="C322" s="1"/>
      <c r="D322" s="1"/>
      <c r="E322" s="494" t="s">
        <v>440</v>
      </c>
      <c r="F322" s="495"/>
      <c r="G322" s="20">
        <v>27.31</v>
      </c>
    </row>
    <row r="323" spans="1:7" ht="15" customHeight="1">
      <c r="A323" s="1"/>
      <c r="B323" s="1"/>
      <c r="C323" s="1"/>
      <c r="D323" s="1"/>
      <c r="E323" s="496" t="s">
        <v>425</v>
      </c>
      <c r="F323" s="497"/>
      <c r="G323" s="10">
        <v>27.3</v>
      </c>
    </row>
    <row r="324" spans="1:7" ht="9.95" customHeight="1">
      <c r="A324" s="1"/>
      <c r="B324" s="1"/>
      <c r="C324" s="498" t="s">
        <v>355</v>
      </c>
      <c r="D324" s="499"/>
      <c r="E324" s="1"/>
      <c r="F324" s="1"/>
      <c r="G324" s="1"/>
    </row>
    <row r="325" spans="1:7" ht="20.1" customHeight="1">
      <c r="A325" s="485" t="s">
        <v>1167</v>
      </c>
      <c r="B325" s="486"/>
      <c r="C325" s="486"/>
      <c r="D325" s="486"/>
      <c r="E325" s="486"/>
      <c r="F325" s="486"/>
      <c r="G325" s="486"/>
    </row>
    <row r="326" spans="1:7" ht="15" customHeight="1">
      <c r="A326" s="492" t="s">
        <v>430</v>
      </c>
      <c r="B326" s="493"/>
      <c r="C326" s="11" t="s">
        <v>399</v>
      </c>
      <c r="D326" s="11" t="s">
        <v>400</v>
      </c>
      <c r="E326" s="11" t="s">
        <v>401</v>
      </c>
      <c r="F326" s="11" t="s">
        <v>402</v>
      </c>
      <c r="G326" s="11" t="s">
        <v>403</v>
      </c>
    </row>
    <row r="327" spans="1:7" ht="15" customHeight="1">
      <c r="A327" s="16" t="s">
        <v>608</v>
      </c>
      <c r="B327" s="17" t="s">
        <v>609</v>
      </c>
      <c r="C327" s="16" t="s">
        <v>406</v>
      </c>
      <c r="D327" s="16" t="s">
        <v>610</v>
      </c>
      <c r="E327" s="18">
        <v>1</v>
      </c>
      <c r="F327" s="19">
        <v>6.816</v>
      </c>
      <c r="G327" s="19">
        <v>6.816</v>
      </c>
    </row>
    <row r="328" spans="1:7" ht="20.1" customHeight="1">
      <c r="A328" s="16" t="s">
        <v>1168</v>
      </c>
      <c r="B328" s="17" t="s">
        <v>1169</v>
      </c>
      <c r="C328" s="16" t="s">
        <v>406</v>
      </c>
      <c r="D328" s="16" t="s">
        <v>458</v>
      </c>
      <c r="E328" s="18">
        <v>0.00028</v>
      </c>
      <c r="F328" s="19">
        <v>10415.36</v>
      </c>
      <c r="G328" s="19">
        <v>2.9163008</v>
      </c>
    </row>
    <row r="329" spans="1:7" ht="15" customHeight="1">
      <c r="A329" s="1"/>
      <c r="B329" s="1"/>
      <c r="C329" s="1"/>
      <c r="D329" s="1"/>
      <c r="E329" s="494" t="s">
        <v>440</v>
      </c>
      <c r="F329" s="495"/>
      <c r="G329" s="20">
        <v>9.74</v>
      </c>
    </row>
    <row r="330" spans="1:7" ht="15" customHeight="1">
      <c r="A330" s="1"/>
      <c r="B330" s="1"/>
      <c r="C330" s="1"/>
      <c r="D330" s="1"/>
      <c r="E330" s="496" t="s">
        <v>425</v>
      </c>
      <c r="F330" s="497"/>
      <c r="G330" s="10">
        <v>9.73</v>
      </c>
    </row>
    <row r="331" spans="1:7" ht="9.95" customHeight="1">
      <c r="A331" s="1"/>
      <c r="B331" s="1"/>
      <c r="C331" s="498" t="s">
        <v>355</v>
      </c>
      <c r="D331" s="499"/>
      <c r="E331" s="1"/>
      <c r="F331" s="1"/>
      <c r="G331" s="1"/>
    </row>
    <row r="332" spans="1:7" ht="20.1" customHeight="1">
      <c r="A332" s="485" t="s">
        <v>1170</v>
      </c>
      <c r="B332" s="486"/>
      <c r="C332" s="486"/>
      <c r="D332" s="486"/>
      <c r="E332" s="486"/>
      <c r="F332" s="486"/>
      <c r="G332" s="486"/>
    </row>
    <row r="333" spans="1:7" ht="15" customHeight="1">
      <c r="A333" s="492" t="s">
        <v>430</v>
      </c>
      <c r="B333" s="493"/>
      <c r="C333" s="11" t="s">
        <v>399</v>
      </c>
      <c r="D333" s="11" t="s">
        <v>400</v>
      </c>
      <c r="E333" s="11" t="s">
        <v>401</v>
      </c>
      <c r="F333" s="11" t="s">
        <v>402</v>
      </c>
      <c r="G333" s="11" t="s">
        <v>403</v>
      </c>
    </row>
    <row r="334" spans="1:7" ht="20.1" customHeight="1">
      <c r="A334" s="16" t="s">
        <v>1168</v>
      </c>
      <c r="B334" s="17" t="s">
        <v>1169</v>
      </c>
      <c r="C334" s="16" t="s">
        <v>406</v>
      </c>
      <c r="D334" s="16" t="s">
        <v>458</v>
      </c>
      <c r="E334" s="18">
        <v>0.0002</v>
      </c>
      <c r="F334" s="19">
        <v>10415.36</v>
      </c>
      <c r="G334" s="19">
        <v>2.083072</v>
      </c>
    </row>
    <row r="335" spans="1:7" ht="15" customHeight="1">
      <c r="A335" s="1"/>
      <c r="B335" s="1"/>
      <c r="C335" s="1"/>
      <c r="D335" s="1"/>
      <c r="E335" s="494" t="s">
        <v>440</v>
      </c>
      <c r="F335" s="495"/>
      <c r="G335" s="20">
        <v>2.08</v>
      </c>
    </row>
    <row r="336" spans="1:7" ht="15" customHeight="1">
      <c r="A336" s="1"/>
      <c r="B336" s="1"/>
      <c r="C336" s="1"/>
      <c r="D336" s="1"/>
      <c r="E336" s="496" t="s">
        <v>425</v>
      </c>
      <c r="F336" s="497"/>
      <c r="G336" s="10">
        <v>2.08</v>
      </c>
    </row>
    <row r="337" spans="1:7" ht="9.95" customHeight="1">
      <c r="A337" s="1"/>
      <c r="B337" s="1"/>
      <c r="C337" s="498" t="s">
        <v>355</v>
      </c>
      <c r="D337" s="499"/>
      <c r="E337" s="1"/>
      <c r="F337" s="1"/>
      <c r="G337" s="1"/>
    </row>
    <row r="338" spans="1:7" ht="20.1" customHeight="1">
      <c r="A338" s="485" t="s">
        <v>1171</v>
      </c>
      <c r="B338" s="486"/>
      <c r="C338" s="486"/>
      <c r="D338" s="486"/>
      <c r="E338" s="486"/>
      <c r="F338" s="486"/>
      <c r="G338" s="486"/>
    </row>
    <row r="339" spans="1:7" ht="15" customHeight="1">
      <c r="A339" s="492" t="s">
        <v>398</v>
      </c>
      <c r="B339" s="493"/>
      <c r="C339" s="11" t="s">
        <v>399</v>
      </c>
      <c r="D339" s="11" t="s">
        <v>400</v>
      </c>
      <c r="E339" s="11" t="s">
        <v>401</v>
      </c>
      <c r="F339" s="11" t="s">
        <v>402</v>
      </c>
      <c r="G339" s="11" t="s">
        <v>403</v>
      </c>
    </row>
    <row r="340" spans="1:7" ht="20.1" customHeight="1">
      <c r="A340" s="16" t="s">
        <v>568</v>
      </c>
      <c r="B340" s="17" t="s">
        <v>1172</v>
      </c>
      <c r="C340" s="16" t="s">
        <v>406</v>
      </c>
      <c r="D340" s="16" t="s">
        <v>407</v>
      </c>
      <c r="E340" s="18">
        <v>1</v>
      </c>
      <c r="F340" s="19">
        <v>22.25</v>
      </c>
      <c r="G340" s="19">
        <v>22.25</v>
      </c>
    </row>
    <row r="341" spans="1:7" ht="15" customHeight="1">
      <c r="A341" s="1"/>
      <c r="B341" s="1"/>
      <c r="C341" s="1"/>
      <c r="D341" s="1"/>
      <c r="E341" s="494" t="s">
        <v>418</v>
      </c>
      <c r="F341" s="495"/>
      <c r="G341" s="20">
        <v>22.25</v>
      </c>
    </row>
    <row r="342" spans="1:7" ht="15" customHeight="1">
      <c r="A342" s="492" t="s">
        <v>430</v>
      </c>
      <c r="B342" s="493"/>
      <c r="C342" s="11" t="s">
        <v>399</v>
      </c>
      <c r="D342" s="11" t="s">
        <v>400</v>
      </c>
      <c r="E342" s="11" t="s">
        <v>401</v>
      </c>
      <c r="F342" s="11" t="s">
        <v>402</v>
      </c>
      <c r="G342" s="11" t="s">
        <v>403</v>
      </c>
    </row>
    <row r="343" spans="1:7" ht="15" customHeight="1">
      <c r="A343" s="16" t="s">
        <v>1076</v>
      </c>
      <c r="B343" s="17" t="s">
        <v>1077</v>
      </c>
      <c r="C343" s="16" t="s">
        <v>406</v>
      </c>
      <c r="D343" s="16" t="s">
        <v>610</v>
      </c>
      <c r="E343" s="18">
        <v>11</v>
      </c>
      <c r="F343" s="19">
        <v>4.907</v>
      </c>
      <c r="G343" s="19">
        <v>53.977</v>
      </c>
    </row>
    <row r="344" spans="1:7" ht="20.1" customHeight="1">
      <c r="A344" s="16" t="s">
        <v>1061</v>
      </c>
      <c r="B344" s="17" t="s">
        <v>1078</v>
      </c>
      <c r="C344" s="16" t="s">
        <v>406</v>
      </c>
      <c r="D344" s="16" t="s">
        <v>610</v>
      </c>
      <c r="E344" s="18">
        <v>0.4</v>
      </c>
      <c r="F344" s="19">
        <v>18.742</v>
      </c>
      <c r="G344" s="19">
        <v>11.2452</v>
      </c>
    </row>
    <row r="345" spans="1:7" ht="20.1" customHeight="1">
      <c r="A345" s="16" t="s">
        <v>1063</v>
      </c>
      <c r="B345" s="17" t="s">
        <v>1064</v>
      </c>
      <c r="C345" s="16" t="s">
        <v>406</v>
      </c>
      <c r="D345" s="16" t="s">
        <v>439</v>
      </c>
      <c r="E345" s="18">
        <v>0.2</v>
      </c>
      <c r="F345" s="19">
        <v>9.85</v>
      </c>
      <c r="G345" s="19">
        <v>1.97</v>
      </c>
    </row>
    <row r="346" spans="1:7" ht="20.1" customHeight="1">
      <c r="A346" s="16" t="s">
        <v>1173</v>
      </c>
      <c r="B346" s="17" t="s">
        <v>1174</v>
      </c>
      <c r="C346" s="16" t="s">
        <v>406</v>
      </c>
      <c r="D346" s="16" t="s">
        <v>458</v>
      </c>
      <c r="E346" s="18">
        <v>0.0006</v>
      </c>
      <c r="F346" s="19">
        <v>14040.92</v>
      </c>
      <c r="G346" s="19">
        <v>8.424552</v>
      </c>
    </row>
    <row r="347" spans="1:7" ht="27.95" customHeight="1">
      <c r="A347" s="16" t="s">
        <v>1175</v>
      </c>
      <c r="B347" s="17" t="s">
        <v>1176</v>
      </c>
      <c r="C347" s="16" t="s">
        <v>406</v>
      </c>
      <c r="D347" s="16" t="s">
        <v>458</v>
      </c>
      <c r="E347" s="18">
        <v>0.00018</v>
      </c>
      <c r="F347" s="19">
        <v>233959.08</v>
      </c>
      <c r="G347" s="19">
        <v>42.1126344</v>
      </c>
    </row>
    <row r="348" spans="1:7" ht="15" customHeight="1">
      <c r="A348" s="1"/>
      <c r="B348" s="1"/>
      <c r="C348" s="1"/>
      <c r="D348" s="1"/>
      <c r="E348" s="494" t="s">
        <v>440</v>
      </c>
      <c r="F348" s="495"/>
      <c r="G348" s="20">
        <v>117.73</v>
      </c>
    </row>
    <row r="349" spans="1:7" ht="15" customHeight="1">
      <c r="A349" s="1"/>
      <c r="B349" s="1"/>
      <c r="C349" s="1"/>
      <c r="D349" s="1"/>
      <c r="E349" s="496" t="s">
        <v>425</v>
      </c>
      <c r="F349" s="497"/>
      <c r="G349" s="10">
        <v>139.97</v>
      </c>
    </row>
    <row r="350" spans="1:7" ht="9.95" customHeight="1">
      <c r="A350" s="1"/>
      <c r="B350" s="1"/>
      <c r="C350" s="498" t="s">
        <v>355</v>
      </c>
      <c r="D350" s="499"/>
      <c r="E350" s="1"/>
      <c r="F350" s="1"/>
      <c r="G350" s="1"/>
    </row>
    <row r="351" spans="1:7" ht="20.1" customHeight="1">
      <c r="A351" s="485" t="s">
        <v>1177</v>
      </c>
      <c r="B351" s="486"/>
      <c r="C351" s="486"/>
      <c r="D351" s="486"/>
      <c r="E351" s="486"/>
      <c r="F351" s="486"/>
      <c r="G351" s="486"/>
    </row>
    <row r="352" spans="1:7" ht="15" customHeight="1">
      <c r="A352" s="492" t="s">
        <v>398</v>
      </c>
      <c r="B352" s="493"/>
      <c r="C352" s="11" t="s">
        <v>399</v>
      </c>
      <c r="D352" s="11" t="s">
        <v>400</v>
      </c>
      <c r="E352" s="11" t="s">
        <v>401</v>
      </c>
      <c r="F352" s="11" t="s">
        <v>402</v>
      </c>
      <c r="G352" s="11" t="s">
        <v>403</v>
      </c>
    </row>
    <row r="353" spans="1:7" ht="20.1" customHeight="1">
      <c r="A353" s="16" t="s">
        <v>568</v>
      </c>
      <c r="B353" s="17" t="s">
        <v>1172</v>
      </c>
      <c r="C353" s="16" t="s">
        <v>406</v>
      </c>
      <c r="D353" s="16" t="s">
        <v>407</v>
      </c>
      <c r="E353" s="18">
        <v>1</v>
      </c>
      <c r="F353" s="19">
        <v>22.25</v>
      </c>
      <c r="G353" s="19">
        <v>22.25</v>
      </c>
    </row>
    <row r="354" spans="1:7" ht="15" customHeight="1">
      <c r="A354" s="1"/>
      <c r="B354" s="1"/>
      <c r="C354" s="1"/>
      <c r="D354" s="1"/>
      <c r="E354" s="494" t="s">
        <v>418</v>
      </c>
      <c r="F354" s="495"/>
      <c r="G354" s="20">
        <v>22.25</v>
      </c>
    </row>
    <row r="355" spans="1:7" ht="15" customHeight="1">
      <c r="A355" s="492" t="s">
        <v>430</v>
      </c>
      <c r="B355" s="493"/>
      <c r="C355" s="11" t="s">
        <v>399</v>
      </c>
      <c r="D355" s="11" t="s">
        <v>400</v>
      </c>
      <c r="E355" s="11" t="s">
        <v>401</v>
      </c>
      <c r="F355" s="11" t="s">
        <v>402</v>
      </c>
      <c r="G355" s="11" t="s">
        <v>403</v>
      </c>
    </row>
    <row r="356" spans="1:7" ht="27.95" customHeight="1">
      <c r="A356" s="16" t="s">
        <v>1175</v>
      </c>
      <c r="B356" s="17" t="s">
        <v>1176</v>
      </c>
      <c r="C356" s="16" t="s">
        <v>406</v>
      </c>
      <c r="D356" s="16" t="s">
        <v>458</v>
      </c>
      <c r="E356" s="18">
        <v>8E-05</v>
      </c>
      <c r="F356" s="19">
        <v>233959.08</v>
      </c>
      <c r="G356" s="19">
        <v>18.7167264</v>
      </c>
    </row>
    <row r="357" spans="1:7" ht="15" customHeight="1">
      <c r="A357" s="1"/>
      <c r="B357" s="1"/>
      <c r="C357" s="1"/>
      <c r="D357" s="1"/>
      <c r="E357" s="494" t="s">
        <v>440</v>
      </c>
      <c r="F357" s="495"/>
      <c r="G357" s="20">
        <v>18.72</v>
      </c>
    </row>
    <row r="358" spans="1:7" ht="15" customHeight="1">
      <c r="A358" s="1"/>
      <c r="B358" s="1"/>
      <c r="C358" s="1"/>
      <c r="D358" s="1"/>
      <c r="E358" s="496" t="s">
        <v>425</v>
      </c>
      <c r="F358" s="497"/>
      <c r="G358" s="10">
        <v>40.96</v>
      </c>
    </row>
    <row r="359" spans="1:7" ht="9.95" customHeight="1">
      <c r="A359" s="1"/>
      <c r="B359" s="1"/>
      <c r="C359" s="498" t="s">
        <v>355</v>
      </c>
      <c r="D359" s="499"/>
      <c r="E359" s="1"/>
      <c r="F359" s="1"/>
      <c r="G359" s="1"/>
    </row>
    <row r="360" spans="1:7" ht="27" customHeight="1">
      <c r="A360" s="485" t="s">
        <v>1178</v>
      </c>
      <c r="B360" s="486"/>
      <c r="C360" s="486"/>
      <c r="D360" s="486"/>
      <c r="E360" s="486"/>
      <c r="F360" s="486"/>
      <c r="G360" s="486"/>
    </row>
    <row r="361" spans="1:7" ht="15" customHeight="1">
      <c r="A361" s="492" t="s">
        <v>398</v>
      </c>
      <c r="B361" s="493"/>
      <c r="C361" s="11" t="s">
        <v>399</v>
      </c>
      <c r="D361" s="11" t="s">
        <v>400</v>
      </c>
      <c r="E361" s="11" t="s">
        <v>401</v>
      </c>
      <c r="F361" s="11" t="s">
        <v>402</v>
      </c>
      <c r="G361" s="11" t="s">
        <v>403</v>
      </c>
    </row>
    <row r="362" spans="1:7" ht="20.1" customHeight="1">
      <c r="A362" s="16" t="s">
        <v>568</v>
      </c>
      <c r="B362" s="17" t="s">
        <v>1172</v>
      </c>
      <c r="C362" s="16" t="s">
        <v>406</v>
      </c>
      <c r="D362" s="16" t="s">
        <v>407</v>
      </c>
      <c r="E362" s="18">
        <v>1</v>
      </c>
      <c r="F362" s="19">
        <v>22.25</v>
      </c>
      <c r="G362" s="19">
        <v>22.25</v>
      </c>
    </row>
    <row r="363" spans="1:7" ht="15" customHeight="1">
      <c r="A363" s="1"/>
      <c r="B363" s="1"/>
      <c r="C363" s="1"/>
      <c r="D363" s="1"/>
      <c r="E363" s="494" t="s">
        <v>418</v>
      </c>
      <c r="F363" s="495"/>
      <c r="G363" s="20">
        <v>22.25</v>
      </c>
    </row>
    <row r="364" spans="1:7" ht="15" customHeight="1">
      <c r="A364" s="492" t="s">
        <v>430</v>
      </c>
      <c r="B364" s="493"/>
      <c r="C364" s="11" t="s">
        <v>399</v>
      </c>
      <c r="D364" s="11" t="s">
        <v>400</v>
      </c>
      <c r="E364" s="11" t="s">
        <v>401</v>
      </c>
      <c r="F364" s="11" t="s">
        <v>402</v>
      </c>
      <c r="G364" s="11" t="s">
        <v>403</v>
      </c>
    </row>
    <row r="365" spans="1:7" ht="15" customHeight="1">
      <c r="A365" s="16" t="s">
        <v>1076</v>
      </c>
      <c r="B365" s="17" t="s">
        <v>1077</v>
      </c>
      <c r="C365" s="16" t="s">
        <v>406</v>
      </c>
      <c r="D365" s="16" t="s">
        <v>610</v>
      </c>
      <c r="E365" s="18">
        <v>15</v>
      </c>
      <c r="F365" s="19">
        <v>4.907</v>
      </c>
      <c r="G365" s="19">
        <v>73.605</v>
      </c>
    </row>
    <row r="366" spans="1:7" ht="20.1" customHeight="1">
      <c r="A366" s="16" t="s">
        <v>1061</v>
      </c>
      <c r="B366" s="17" t="s">
        <v>1078</v>
      </c>
      <c r="C366" s="16" t="s">
        <v>406</v>
      </c>
      <c r="D366" s="16" t="s">
        <v>610</v>
      </c>
      <c r="E366" s="18">
        <v>0.25</v>
      </c>
      <c r="F366" s="19">
        <v>18.742</v>
      </c>
      <c r="G366" s="19">
        <v>7.02825</v>
      </c>
    </row>
    <row r="367" spans="1:7" ht="20.1" customHeight="1">
      <c r="A367" s="16" t="s">
        <v>1063</v>
      </c>
      <c r="B367" s="17" t="s">
        <v>1064</v>
      </c>
      <c r="C367" s="16" t="s">
        <v>406</v>
      </c>
      <c r="D367" s="16" t="s">
        <v>439</v>
      </c>
      <c r="E367" s="18">
        <v>0.15</v>
      </c>
      <c r="F367" s="19">
        <v>9.85</v>
      </c>
      <c r="G367" s="19">
        <v>1.4775</v>
      </c>
    </row>
    <row r="368" spans="1:7" ht="27.95" customHeight="1">
      <c r="A368" s="16" t="s">
        <v>1179</v>
      </c>
      <c r="B368" s="17" t="s">
        <v>1180</v>
      </c>
      <c r="C368" s="16" t="s">
        <v>406</v>
      </c>
      <c r="D368" s="16" t="s">
        <v>458</v>
      </c>
      <c r="E368" s="18">
        <v>0.00018</v>
      </c>
      <c r="F368" s="19">
        <v>493000</v>
      </c>
      <c r="G368" s="19">
        <v>88.74</v>
      </c>
    </row>
    <row r="369" spans="1:7" ht="15" customHeight="1">
      <c r="A369" s="1"/>
      <c r="B369" s="1"/>
      <c r="C369" s="1"/>
      <c r="D369" s="1"/>
      <c r="E369" s="494" t="s">
        <v>440</v>
      </c>
      <c r="F369" s="495"/>
      <c r="G369" s="20">
        <v>170.86</v>
      </c>
    </row>
    <row r="370" spans="1:7" ht="15" customHeight="1">
      <c r="A370" s="1"/>
      <c r="B370" s="1"/>
      <c r="C370" s="1"/>
      <c r="D370" s="1"/>
      <c r="E370" s="496" t="s">
        <v>425</v>
      </c>
      <c r="F370" s="497"/>
      <c r="G370" s="10">
        <v>193.1</v>
      </c>
    </row>
    <row r="371" spans="1:7" ht="9.95" customHeight="1">
      <c r="A371" s="1"/>
      <c r="B371" s="1"/>
      <c r="C371" s="498" t="s">
        <v>355</v>
      </c>
      <c r="D371" s="499"/>
      <c r="E371" s="1"/>
      <c r="F371" s="1"/>
      <c r="G371" s="1"/>
    </row>
    <row r="372" spans="1:7" ht="27" customHeight="1">
      <c r="A372" s="485" t="s">
        <v>1181</v>
      </c>
      <c r="B372" s="486"/>
      <c r="C372" s="486"/>
      <c r="D372" s="486"/>
      <c r="E372" s="486"/>
      <c r="F372" s="486"/>
      <c r="G372" s="486"/>
    </row>
    <row r="373" spans="1:7" ht="15" customHeight="1">
      <c r="A373" s="492" t="s">
        <v>398</v>
      </c>
      <c r="B373" s="493"/>
      <c r="C373" s="11" t="s">
        <v>399</v>
      </c>
      <c r="D373" s="11" t="s">
        <v>400</v>
      </c>
      <c r="E373" s="11" t="s">
        <v>401</v>
      </c>
      <c r="F373" s="11" t="s">
        <v>402</v>
      </c>
      <c r="G373" s="11" t="s">
        <v>403</v>
      </c>
    </row>
    <row r="374" spans="1:7" ht="20.1" customHeight="1">
      <c r="A374" s="16" t="s">
        <v>568</v>
      </c>
      <c r="B374" s="17" t="s">
        <v>1172</v>
      </c>
      <c r="C374" s="16" t="s">
        <v>406</v>
      </c>
      <c r="D374" s="16" t="s">
        <v>407</v>
      </c>
      <c r="E374" s="18">
        <v>1</v>
      </c>
      <c r="F374" s="19">
        <v>22.25</v>
      </c>
      <c r="G374" s="19">
        <v>22.25</v>
      </c>
    </row>
    <row r="375" spans="1:7" ht="15" customHeight="1">
      <c r="A375" s="1"/>
      <c r="B375" s="1"/>
      <c r="C375" s="1"/>
      <c r="D375" s="1"/>
      <c r="E375" s="494" t="s">
        <v>418</v>
      </c>
      <c r="F375" s="495"/>
      <c r="G375" s="20">
        <v>22.25</v>
      </c>
    </row>
    <row r="376" spans="1:7" ht="15" customHeight="1">
      <c r="A376" s="492" t="s">
        <v>430</v>
      </c>
      <c r="B376" s="493"/>
      <c r="C376" s="11" t="s">
        <v>399</v>
      </c>
      <c r="D376" s="11" t="s">
        <v>400</v>
      </c>
      <c r="E376" s="11" t="s">
        <v>401</v>
      </c>
      <c r="F376" s="11" t="s">
        <v>402</v>
      </c>
      <c r="G376" s="11" t="s">
        <v>403</v>
      </c>
    </row>
    <row r="377" spans="1:7" ht="27.95" customHeight="1">
      <c r="A377" s="16" t="s">
        <v>1179</v>
      </c>
      <c r="B377" s="17" t="s">
        <v>1180</v>
      </c>
      <c r="C377" s="16" t="s">
        <v>406</v>
      </c>
      <c r="D377" s="16" t="s">
        <v>458</v>
      </c>
      <c r="E377" s="18">
        <v>8E-05</v>
      </c>
      <c r="F377" s="19">
        <v>493000</v>
      </c>
      <c r="G377" s="19">
        <v>39.44</v>
      </c>
    </row>
    <row r="378" spans="1:7" ht="15" customHeight="1">
      <c r="A378" s="1"/>
      <c r="B378" s="1"/>
      <c r="C378" s="1"/>
      <c r="D378" s="1"/>
      <c r="E378" s="494" t="s">
        <v>440</v>
      </c>
      <c r="F378" s="495"/>
      <c r="G378" s="20">
        <v>39.44</v>
      </c>
    </row>
    <row r="379" spans="1:7" ht="15" customHeight="1">
      <c r="A379" s="1"/>
      <c r="B379" s="1"/>
      <c r="C379" s="1"/>
      <c r="D379" s="1"/>
      <c r="E379" s="496" t="s">
        <v>425</v>
      </c>
      <c r="F379" s="497"/>
      <c r="G379" s="10">
        <v>61.69</v>
      </c>
    </row>
    <row r="380" spans="1:7" ht="9.95" customHeight="1">
      <c r="A380" s="1"/>
      <c r="B380" s="1"/>
      <c r="C380" s="498" t="s">
        <v>355</v>
      </c>
      <c r="D380" s="499"/>
      <c r="E380" s="1"/>
      <c r="F380" s="1"/>
      <c r="G380" s="1"/>
    </row>
    <row r="381" spans="1:7" ht="20.1" customHeight="1">
      <c r="A381" s="485" t="s">
        <v>1182</v>
      </c>
      <c r="B381" s="486"/>
      <c r="C381" s="486"/>
      <c r="D381" s="486"/>
      <c r="E381" s="486"/>
      <c r="F381" s="486"/>
      <c r="G381" s="486"/>
    </row>
    <row r="382" spans="1:7" ht="15" customHeight="1">
      <c r="A382" s="492" t="s">
        <v>398</v>
      </c>
      <c r="B382" s="493"/>
      <c r="C382" s="11" t="s">
        <v>399</v>
      </c>
      <c r="D382" s="11" t="s">
        <v>400</v>
      </c>
      <c r="E382" s="11" t="s">
        <v>401</v>
      </c>
      <c r="F382" s="11" t="s">
        <v>402</v>
      </c>
      <c r="G382" s="11" t="s">
        <v>403</v>
      </c>
    </row>
    <row r="383" spans="1:7" ht="20.1" customHeight="1">
      <c r="A383" s="16" t="s">
        <v>1074</v>
      </c>
      <c r="B383" s="17" t="s">
        <v>1075</v>
      </c>
      <c r="C383" s="16" t="s">
        <v>406</v>
      </c>
      <c r="D383" s="16" t="s">
        <v>407</v>
      </c>
      <c r="E383" s="18">
        <v>1</v>
      </c>
      <c r="F383" s="19">
        <v>19.81</v>
      </c>
      <c r="G383" s="19">
        <v>19.81</v>
      </c>
    </row>
    <row r="384" spans="1:7" ht="15" customHeight="1">
      <c r="A384" s="1"/>
      <c r="B384" s="1"/>
      <c r="C384" s="1"/>
      <c r="D384" s="1"/>
      <c r="E384" s="494" t="s">
        <v>418</v>
      </c>
      <c r="F384" s="495"/>
      <c r="G384" s="20">
        <v>19.81</v>
      </c>
    </row>
    <row r="385" spans="1:7" ht="15" customHeight="1">
      <c r="A385" s="492" t="s">
        <v>430</v>
      </c>
      <c r="B385" s="493"/>
      <c r="C385" s="11" t="s">
        <v>399</v>
      </c>
      <c r="D385" s="11" t="s">
        <v>400</v>
      </c>
      <c r="E385" s="11" t="s">
        <v>401</v>
      </c>
      <c r="F385" s="11" t="s">
        <v>402</v>
      </c>
      <c r="G385" s="11" t="s">
        <v>403</v>
      </c>
    </row>
    <row r="386" spans="1:7" ht="15" customHeight="1">
      <c r="A386" s="16" t="s">
        <v>1076</v>
      </c>
      <c r="B386" s="17" t="s">
        <v>1077</v>
      </c>
      <c r="C386" s="16" t="s">
        <v>406</v>
      </c>
      <c r="D386" s="16" t="s">
        <v>610</v>
      </c>
      <c r="E386" s="18">
        <v>21</v>
      </c>
      <c r="F386" s="19">
        <v>4.907</v>
      </c>
      <c r="G386" s="19">
        <v>103.047</v>
      </c>
    </row>
    <row r="387" spans="1:7" ht="20.1" customHeight="1">
      <c r="A387" s="16" t="s">
        <v>1061</v>
      </c>
      <c r="B387" s="17" t="s">
        <v>1078</v>
      </c>
      <c r="C387" s="16" t="s">
        <v>406</v>
      </c>
      <c r="D387" s="16" t="s">
        <v>610</v>
      </c>
      <c r="E387" s="18">
        <v>0.32</v>
      </c>
      <c r="F387" s="19">
        <v>18.742</v>
      </c>
      <c r="G387" s="19">
        <v>8.99616</v>
      </c>
    </row>
    <row r="388" spans="1:7" ht="20.1" customHeight="1">
      <c r="A388" s="16" t="s">
        <v>1063</v>
      </c>
      <c r="B388" s="17" t="s">
        <v>1064</v>
      </c>
      <c r="C388" s="16" t="s">
        <v>406</v>
      </c>
      <c r="D388" s="16" t="s">
        <v>439</v>
      </c>
      <c r="E388" s="18">
        <v>0.16</v>
      </c>
      <c r="F388" s="19">
        <v>9.85</v>
      </c>
      <c r="G388" s="19">
        <v>1.576</v>
      </c>
    </row>
    <row r="389" spans="1:7" ht="20.1" customHeight="1">
      <c r="A389" s="16" t="s">
        <v>1097</v>
      </c>
      <c r="B389" s="17" t="s">
        <v>1098</v>
      </c>
      <c r="C389" s="16" t="s">
        <v>406</v>
      </c>
      <c r="D389" s="16" t="s">
        <v>458</v>
      </c>
      <c r="E389" s="18">
        <v>0.0006</v>
      </c>
      <c r="F389" s="19">
        <v>9255.12</v>
      </c>
      <c r="G389" s="19">
        <v>5.553072</v>
      </c>
    </row>
    <row r="390" spans="1:7" ht="20.1" customHeight="1">
      <c r="A390" s="16" t="s">
        <v>1183</v>
      </c>
      <c r="B390" s="17" t="s">
        <v>1184</v>
      </c>
      <c r="C390" s="16" t="s">
        <v>406</v>
      </c>
      <c r="D390" s="16" t="s">
        <v>458</v>
      </c>
      <c r="E390" s="18">
        <v>0.00016</v>
      </c>
      <c r="F390" s="19">
        <v>402599.22</v>
      </c>
      <c r="G390" s="19">
        <v>74.07825648</v>
      </c>
    </row>
    <row r="391" spans="1:7" ht="15" customHeight="1">
      <c r="A391" s="1"/>
      <c r="B391" s="1"/>
      <c r="C391" s="1"/>
      <c r="D391" s="1"/>
      <c r="E391" s="494" t="s">
        <v>440</v>
      </c>
      <c r="F391" s="495"/>
      <c r="G391" s="20">
        <v>193.26</v>
      </c>
    </row>
    <row r="392" spans="1:7" ht="15" customHeight="1">
      <c r="A392" s="1"/>
      <c r="B392" s="1"/>
      <c r="C392" s="1"/>
      <c r="D392" s="1"/>
      <c r="E392" s="496" t="s">
        <v>425</v>
      </c>
      <c r="F392" s="497"/>
      <c r="G392" s="10">
        <v>213.06</v>
      </c>
    </row>
    <row r="393" spans="1:7" ht="9.95" customHeight="1">
      <c r="A393" s="1"/>
      <c r="B393" s="1"/>
      <c r="C393" s="498" t="s">
        <v>355</v>
      </c>
      <c r="D393" s="499"/>
      <c r="E393" s="1"/>
      <c r="F393" s="1"/>
      <c r="G393" s="1"/>
    </row>
    <row r="394" spans="1:7" ht="20.1" customHeight="1">
      <c r="A394" s="485" t="s">
        <v>1185</v>
      </c>
      <c r="B394" s="486"/>
      <c r="C394" s="486"/>
      <c r="D394" s="486"/>
      <c r="E394" s="486"/>
      <c r="F394" s="486"/>
      <c r="G394" s="486"/>
    </row>
    <row r="395" spans="1:7" ht="15" customHeight="1">
      <c r="A395" s="492" t="s">
        <v>398</v>
      </c>
      <c r="B395" s="493"/>
      <c r="C395" s="11" t="s">
        <v>399</v>
      </c>
      <c r="D395" s="11" t="s">
        <v>400</v>
      </c>
      <c r="E395" s="11" t="s">
        <v>401</v>
      </c>
      <c r="F395" s="11" t="s">
        <v>402</v>
      </c>
      <c r="G395" s="11" t="s">
        <v>403</v>
      </c>
    </row>
    <row r="396" spans="1:7" ht="20.1" customHeight="1">
      <c r="A396" s="16" t="s">
        <v>1074</v>
      </c>
      <c r="B396" s="17" t="s">
        <v>1075</v>
      </c>
      <c r="C396" s="16" t="s">
        <v>406</v>
      </c>
      <c r="D396" s="16" t="s">
        <v>407</v>
      </c>
      <c r="E396" s="18">
        <v>1</v>
      </c>
      <c r="F396" s="19">
        <v>19.81</v>
      </c>
      <c r="G396" s="19">
        <v>19.81</v>
      </c>
    </row>
    <row r="397" spans="1:7" ht="15" customHeight="1">
      <c r="A397" s="1"/>
      <c r="B397" s="1"/>
      <c r="C397" s="1"/>
      <c r="D397" s="1"/>
      <c r="E397" s="494" t="s">
        <v>418</v>
      </c>
      <c r="F397" s="495"/>
      <c r="G397" s="20">
        <v>19.81</v>
      </c>
    </row>
    <row r="398" spans="1:7" ht="15" customHeight="1">
      <c r="A398" s="492" t="s">
        <v>430</v>
      </c>
      <c r="B398" s="493"/>
      <c r="C398" s="11" t="s">
        <v>399</v>
      </c>
      <c r="D398" s="11" t="s">
        <v>400</v>
      </c>
      <c r="E398" s="11" t="s">
        <v>401</v>
      </c>
      <c r="F398" s="11" t="s">
        <v>402</v>
      </c>
      <c r="G398" s="11" t="s">
        <v>403</v>
      </c>
    </row>
    <row r="399" spans="1:7" ht="15" customHeight="1">
      <c r="A399" s="16" t="s">
        <v>1076</v>
      </c>
      <c r="B399" s="17" t="s">
        <v>1077</v>
      </c>
      <c r="C399" s="16" t="s">
        <v>406</v>
      </c>
      <c r="D399" s="16" t="s">
        <v>610</v>
      </c>
      <c r="E399" s="18">
        <v>15</v>
      </c>
      <c r="F399" s="19">
        <v>4.907</v>
      </c>
      <c r="G399" s="19">
        <v>73.605</v>
      </c>
    </row>
    <row r="400" spans="1:7" ht="20.1" customHeight="1">
      <c r="A400" s="16" t="s">
        <v>1061</v>
      </c>
      <c r="B400" s="17" t="s">
        <v>1078</v>
      </c>
      <c r="C400" s="16" t="s">
        <v>406</v>
      </c>
      <c r="D400" s="16" t="s">
        <v>610</v>
      </c>
      <c r="E400" s="18">
        <v>0.29</v>
      </c>
      <c r="F400" s="19">
        <v>18.742</v>
      </c>
      <c r="G400" s="19">
        <v>8.15277</v>
      </c>
    </row>
    <row r="401" spans="1:7" ht="20.1" customHeight="1">
      <c r="A401" s="16" t="s">
        <v>1063</v>
      </c>
      <c r="B401" s="17" t="s">
        <v>1064</v>
      </c>
      <c r="C401" s="16" t="s">
        <v>406</v>
      </c>
      <c r="D401" s="16" t="s">
        <v>439</v>
      </c>
      <c r="E401" s="18">
        <v>0.145</v>
      </c>
      <c r="F401" s="19">
        <v>9.85</v>
      </c>
      <c r="G401" s="19">
        <v>1.42825</v>
      </c>
    </row>
    <row r="402" spans="1:7" ht="15" customHeight="1">
      <c r="A402" s="16" t="s">
        <v>1186</v>
      </c>
      <c r="B402" s="17" t="s">
        <v>1187</v>
      </c>
      <c r="C402" s="16" t="s">
        <v>406</v>
      </c>
      <c r="D402" s="16" t="s">
        <v>458</v>
      </c>
      <c r="E402" s="18">
        <v>0.0006</v>
      </c>
      <c r="F402" s="19">
        <v>8400.78</v>
      </c>
      <c r="G402" s="19">
        <v>5.040468</v>
      </c>
    </row>
    <row r="403" spans="1:7" ht="20.1" customHeight="1">
      <c r="A403" s="16" t="s">
        <v>1188</v>
      </c>
      <c r="B403" s="17" t="s">
        <v>1189</v>
      </c>
      <c r="C403" s="16" t="s">
        <v>406</v>
      </c>
      <c r="D403" s="16" t="s">
        <v>458</v>
      </c>
      <c r="E403" s="18">
        <v>0.00016</v>
      </c>
      <c r="F403" s="19">
        <v>333391.02</v>
      </c>
      <c r="G403" s="19">
        <v>61.34394768</v>
      </c>
    </row>
    <row r="404" spans="1:7" ht="15" customHeight="1">
      <c r="A404" s="1"/>
      <c r="B404" s="1"/>
      <c r="C404" s="1"/>
      <c r="D404" s="1"/>
      <c r="E404" s="494" t="s">
        <v>440</v>
      </c>
      <c r="F404" s="495"/>
      <c r="G404" s="20">
        <v>149.57</v>
      </c>
    </row>
    <row r="405" spans="1:7" ht="15" customHeight="1">
      <c r="A405" s="1"/>
      <c r="B405" s="1"/>
      <c r="C405" s="1"/>
      <c r="D405" s="1"/>
      <c r="E405" s="496" t="s">
        <v>425</v>
      </c>
      <c r="F405" s="497"/>
      <c r="G405" s="10">
        <v>169.38</v>
      </c>
    </row>
    <row r="406" spans="1:7" ht="9.95" customHeight="1">
      <c r="A406" s="1"/>
      <c r="B406" s="1"/>
      <c r="C406" s="498" t="s">
        <v>355</v>
      </c>
      <c r="D406" s="499"/>
      <c r="E406" s="1"/>
      <c r="F406" s="1"/>
      <c r="G406" s="1"/>
    </row>
    <row r="407" spans="1:7" ht="20.1" customHeight="1">
      <c r="A407" s="485" t="s">
        <v>1190</v>
      </c>
      <c r="B407" s="486"/>
      <c r="C407" s="486"/>
      <c r="D407" s="486"/>
      <c r="E407" s="486"/>
      <c r="F407" s="486"/>
      <c r="G407" s="486"/>
    </row>
    <row r="408" spans="1:7" ht="15" customHeight="1">
      <c r="A408" s="492" t="s">
        <v>398</v>
      </c>
      <c r="B408" s="493"/>
      <c r="C408" s="11" t="s">
        <v>399</v>
      </c>
      <c r="D408" s="11" t="s">
        <v>400</v>
      </c>
      <c r="E408" s="11" t="s">
        <v>401</v>
      </c>
      <c r="F408" s="11" t="s">
        <v>402</v>
      </c>
      <c r="G408" s="11" t="s">
        <v>403</v>
      </c>
    </row>
    <row r="409" spans="1:7" ht="20.1" customHeight="1">
      <c r="A409" s="16" t="s">
        <v>1074</v>
      </c>
      <c r="B409" s="17" t="s">
        <v>1075</v>
      </c>
      <c r="C409" s="16" t="s">
        <v>406</v>
      </c>
      <c r="D409" s="16" t="s">
        <v>407</v>
      </c>
      <c r="E409" s="18">
        <v>1</v>
      </c>
      <c r="F409" s="19">
        <v>19.81</v>
      </c>
      <c r="G409" s="19">
        <v>19.81</v>
      </c>
    </row>
    <row r="410" spans="1:7" ht="15" customHeight="1">
      <c r="A410" s="1"/>
      <c r="B410" s="1"/>
      <c r="C410" s="1"/>
      <c r="D410" s="1"/>
      <c r="E410" s="494" t="s">
        <v>418</v>
      </c>
      <c r="F410" s="495"/>
      <c r="G410" s="20">
        <v>19.81</v>
      </c>
    </row>
    <row r="411" spans="1:7" ht="15" customHeight="1">
      <c r="A411" s="492" t="s">
        <v>430</v>
      </c>
      <c r="B411" s="493"/>
      <c r="C411" s="11" t="s">
        <v>399</v>
      </c>
      <c r="D411" s="11" t="s">
        <v>400</v>
      </c>
      <c r="E411" s="11" t="s">
        <v>401</v>
      </c>
      <c r="F411" s="11" t="s">
        <v>402</v>
      </c>
      <c r="G411" s="11" t="s">
        <v>403</v>
      </c>
    </row>
    <row r="412" spans="1:7" ht="20.1" customHeight="1">
      <c r="A412" s="16" t="s">
        <v>1188</v>
      </c>
      <c r="B412" s="17" t="s">
        <v>1191</v>
      </c>
      <c r="C412" s="16" t="s">
        <v>406</v>
      </c>
      <c r="D412" s="16" t="s">
        <v>458</v>
      </c>
      <c r="E412" s="18">
        <v>8E-05</v>
      </c>
      <c r="F412" s="19">
        <v>333391.02</v>
      </c>
      <c r="G412" s="19">
        <v>33.42978435744</v>
      </c>
    </row>
    <row r="413" spans="1:7" ht="15" customHeight="1">
      <c r="A413" s="1"/>
      <c r="B413" s="1"/>
      <c r="C413" s="1"/>
      <c r="D413" s="1"/>
      <c r="E413" s="494" t="s">
        <v>440</v>
      </c>
      <c r="F413" s="495"/>
      <c r="G413" s="20">
        <v>33.43</v>
      </c>
    </row>
    <row r="414" spans="1:7" ht="15" customHeight="1">
      <c r="A414" s="1"/>
      <c r="B414" s="1"/>
      <c r="C414" s="1"/>
      <c r="D414" s="1"/>
      <c r="E414" s="496" t="s">
        <v>425</v>
      </c>
      <c r="F414" s="497"/>
      <c r="G414" s="10">
        <v>53.23</v>
      </c>
    </row>
    <row r="415" spans="1:7" ht="9.95" customHeight="1">
      <c r="A415" s="1"/>
      <c r="B415" s="1"/>
      <c r="C415" s="498" t="s">
        <v>355</v>
      </c>
      <c r="D415" s="499"/>
      <c r="E415" s="1"/>
      <c r="F415" s="1"/>
      <c r="G415" s="1"/>
    </row>
    <row r="416" spans="1:7" ht="20.1" customHeight="1">
      <c r="A416" s="485" t="s">
        <v>1192</v>
      </c>
      <c r="B416" s="486"/>
      <c r="C416" s="486"/>
      <c r="D416" s="486"/>
      <c r="E416" s="486"/>
      <c r="F416" s="486"/>
      <c r="G416" s="486"/>
    </row>
    <row r="417" spans="1:7" ht="15" customHeight="1">
      <c r="A417" s="492" t="s">
        <v>398</v>
      </c>
      <c r="B417" s="493"/>
      <c r="C417" s="11" t="s">
        <v>399</v>
      </c>
      <c r="D417" s="11" t="s">
        <v>400</v>
      </c>
      <c r="E417" s="11" t="s">
        <v>401</v>
      </c>
      <c r="F417" s="11" t="s">
        <v>402</v>
      </c>
      <c r="G417" s="11" t="s">
        <v>403</v>
      </c>
    </row>
    <row r="418" spans="1:7" ht="20.1" customHeight="1">
      <c r="A418" s="16" t="s">
        <v>568</v>
      </c>
      <c r="B418" s="17" t="s">
        <v>1172</v>
      </c>
      <c r="C418" s="16" t="s">
        <v>406</v>
      </c>
      <c r="D418" s="16" t="s">
        <v>407</v>
      </c>
      <c r="E418" s="18">
        <v>1</v>
      </c>
      <c r="F418" s="19">
        <v>22.25</v>
      </c>
      <c r="G418" s="19">
        <v>22.25</v>
      </c>
    </row>
    <row r="419" spans="1:7" ht="15" customHeight="1">
      <c r="A419" s="1"/>
      <c r="B419" s="1"/>
      <c r="C419" s="1"/>
      <c r="D419" s="1"/>
      <c r="E419" s="494" t="s">
        <v>418</v>
      </c>
      <c r="F419" s="495"/>
      <c r="G419" s="20">
        <v>22.25</v>
      </c>
    </row>
    <row r="420" spans="1:7" ht="15" customHeight="1">
      <c r="A420" s="492" t="s">
        <v>430</v>
      </c>
      <c r="B420" s="493"/>
      <c r="C420" s="11" t="s">
        <v>399</v>
      </c>
      <c r="D420" s="11" t="s">
        <v>400</v>
      </c>
      <c r="E420" s="11" t="s">
        <v>401</v>
      </c>
      <c r="F420" s="11" t="s">
        <v>402</v>
      </c>
      <c r="G420" s="11" t="s">
        <v>403</v>
      </c>
    </row>
    <row r="421" spans="1:7" ht="15" customHeight="1">
      <c r="A421" s="16" t="s">
        <v>1076</v>
      </c>
      <c r="B421" s="17" t="s">
        <v>1077</v>
      </c>
      <c r="C421" s="16" t="s">
        <v>406</v>
      </c>
      <c r="D421" s="16" t="s">
        <v>610</v>
      </c>
      <c r="E421" s="18">
        <v>14</v>
      </c>
      <c r="F421" s="19">
        <v>4.907</v>
      </c>
      <c r="G421" s="19">
        <v>68.698</v>
      </c>
    </row>
    <row r="422" spans="1:7" ht="20.1" customHeight="1">
      <c r="A422" s="16" t="s">
        <v>1061</v>
      </c>
      <c r="B422" s="17" t="s">
        <v>1078</v>
      </c>
      <c r="C422" s="16" t="s">
        <v>406</v>
      </c>
      <c r="D422" s="16" t="s">
        <v>610</v>
      </c>
      <c r="E422" s="18">
        <v>0.2</v>
      </c>
      <c r="F422" s="19">
        <v>18.742</v>
      </c>
      <c r="G422" s="19">
        <v>5.6226</v>
      </c>
    </row>
    <row r="423" spans="1:7" ht="20.1" customHeight="1">
      <c r="A423" s="16" t="s">
        <v>1063</v>
      </c>
      <c r="B423" s="17" t="s">
        <v>1064</v>
      </c>
      <c r="C423" s="16" t="s">
        <v>406</v>
      </c>
      <c r="D423" s="16" t="s">
        <v>439</v>
      </c>
      <c r="E423" s="18">
        <v>0.1</v>
      </c>
      <c r="F423" s="19">
        <v>9.85</v>
      </c>
      <c r="G423" s="19">
        <v>0.985</v>
      </c>
    </row>
    <row r="424" spans="1:7" ht="15" customHeight="1">
      <c r="A424" s="16" t="s">
        <v>1193</v>
      </c>
      <c r="B424" s="17" t="s">
        <v>1194</v>
      </c>
      <c r="C424" s="16" t="s">
        <v>406</v>
      </c>
      <c r="D424" s="16" t="s">
        <v>458</v>
      </c>
      <c r="E424" s="18">
        <v>0.0006</v>
      </c>
      <c r="F424" s="19">
        <v>22228.2</v>
      </c>
      <c r="G424" s="19">
        <v>13.33692</v>
      </c>
    </row>
    <row r="425" spans="1:7" ht="27.95" customHeight="1">
      <c r="A425" s="16" t="s">
        <v>1195</v>
      </c>
      <c r="B425" s="17" t="s">
        <v>1196</v>
      </c>
      <c r="C425" s="16" t="s">
        <v>406</v>
      </c>
      <c r="D425" s="16" t="s">
        <v>458</v>
      </c>
      <c r="E425" s="18">
        <v>0.00016</v>
      </c>
      <c r="F425" s="19">
        <v>350771.8</v>
      </c>
      <c r="G425" s="19">
        <v>56.123488</v>
      </c>
    </row>
    <row r="426" spans="1:7" ht="15" customHeight="1">
      <c r="A426" s="1"/>
      <c r="B426" s="1"/>
      <c r="C426" s="1"/>
      <c r="D426" s="1"/>
      <c r="E426" s="494" t="s">
        <v>440</v>
      </c>
      <c r="F426" s="495"/>
      <c r="G426" s="20">
        <v>144.77</v>
      </c>
    </row>
    <row r="427" spans="1:7" ht="15" customHeight="1">
      <c r="A427" s="1"/>
      <c r="B427" s="1"/>
      <c r="C427" s="1"/>
      <c r="D427" s="1"/>
      <c r="E427" s="496" t="s">
        <v>425</v>
      </c>
      <c r="F427" s="497"/>
      <c r="G427" s="10">
        <v>167.01</v>
      </c>
    </row>
    <row r="428" spans="1:7" ht="9.95" customHeight="1">
      <c r="A428" s="1"/>
      <c r="B428" s="1"/>
      <c r="C428" s="498" t="s">
        <v>355</v>
      </c>
      <c r="D428" s="499"/>
      <c r="E428" s="1"/>
      <c r="F428" s="1"/>
      <c r="G428" s="1"/>
    </row>
    <row r="429" spans="1:7" ht="20.1" customHeight="1">
      <c r="A429" s="485" t="s">
        <v>1197</v>
      </c>
      <c r="B429" s="486"/>
      <c r="C429" s="486"/>
      <c r="D429" s="486"/>
      <c r="E429" s="486"/>
      <c r="F429" s="486"/>
      <c r="G429" s="486"/>
    </row>
    <row r="430" spans="1:7" ht="15" customHeight="1">
      <c r="A430" s="492" t="s">
        <v>398</v>
      </c>
      <c r="B430" s="493"/>
      <c r="C430" s="11" t="s">
        <v>399</v>
      </c>
      <c r="D430" s="11" t="s">
        <v>400</v>
      </c>
      <c r="E430" s="11" t="s">
        <v>401</v>
      </c>
      <c r="F430" s="11" t="s">
        <v>402</v>
      </c>
      <c r="G430" s="11" t="s">
        <v>403</v>
      </c>
    </row>
    <row r="431" spans="1:7" ht="20.1" customHeight="1">
      <c r="A431" s="16" t="s">
        <v>568</v>
      </c>
      <c r="B431" s="17" t="s">
        <v>1172</v>
      </c>
      <c r="C431" s="16" t="s">
        <v>406</v>
      </c>
      <c r="D431" s="16" t="s">
        <v>407</v>
      </c>
      <c r="E431" s="18">
        <v>1</v>
      </c>
      <c r="F431" s="19">
        <v>22.25</v>
      </c>
      <c r="G431" s="19">
        <v>22.25</v>
      </c>
    </row>
    <row r="432" spans="1:7" ht="15" customHeight="1">
      <c r="A432" s="1"/>
      <c r="B432" s="1"/>
      <c r="C432" s="1"/>
      <c r="D432" s="1"/>
      <c r="E432" s="494" t="s">
        <v>418</v>
      </c>
      <c r="F432" s="495"/>
      <c r="G432" s="20">
        <v>22.25</v>
      </c>
    </row>
    <row r="433" spans="1:7" ht="15" customHeight="1">
      <c r="A433" s="492" t="s">
        <v>430</v>
      </c>
      <c r="B433" s="493"/>
      <c r="C433" s="11" t="s">
        <v>399</v>
      </c>
      <c r="D433" s="11" t="s">
        <v>400</v>
      </c>
      <c r="E433" s="11" t="s">
        <v>401</v>
      </c>
      <c r="F433" s="11" t="s">
        <v>402</v>
      </c>
      <c r="G433" s="11" t="s">
        <v>403</v>
      </c>
    </row>
    <row r="434" spans="1:7" ht="27.95" customHeight="1">
      <c r="A434" s="16" t="s">
        <v>1195</v>
      </c>
      <c r="B434" s="17" t="s">
        <v>1196</v>
      </c>
      <c r="C434" s="16" t="s">
        <v>406</v>
      </c>
      <c r="D434" s="16" t="s">
        <v>458</v>
      </c>
      <c r="E434" s="18">
        <v>8E-05</v>
      </c>
      <c r="F434" s="19">
        <v>350771.8</v>
      </c>
      <c r="G434" s="19">
        <v>28.061744</v>
      </c>
    </row>
    <row r="435" spans="1:7" ht="15" customHeight="1">
      <c r="A435" s="1"/>
      <c r="B435" s="1"/>
      <c r="C435" s="1"/>
      <c r="D435" s="1"/>
      <c r="E435" s="494" t="s">
        <v>440</v>
      </c>
      <c r="F435" s="495"/>
      <c r="G435" s="20">
        <v>28.06</v>
      </c>
    </row>
    <row r="436" spans="1:7" ht="15" customHeight="1">
      <c r="A436" s="1"/>
      <c r="B436" s="1"/>
      <c r="C436" s="1"/>
      <c r="D436" s="1"/>
      <c r="E436" s="496" t="s">
        <v>425</v>
      </c>
      <c r="F436" s="497"/>
      <c r="G436" s="10">
        <v>50.31</v>
      </c>
    </row>
    <row r="437" spans="1:7" ht="9.95" customHeight="1">
      <c r="A437" s="1"/>
      <c r="B437" s="1"/>
      <c r="C437" s="498" t="s">
        <v>355</v>
      </c>
      <c r="D437" s="499"/>
      <c r="E437" s="1"/>
      <c r="F437" s="1"/>
      <c r="G437" s="1"/>
    </row>
    <row r="438" spans="1:7" ht="20.1" customHeight="1">
      <c r="A438" s="485" t="s">
        <v>1198</v>
      </c>
      <c r="B438" s="486"/>
      <c r="C438" s="486"/>
      <c r="D438" s="486"/>
      <c r="E438" s="486"/>
      <c r="F438" s="486"/>
      <c r="G438" s="486"/>
    </row>
    <row r="439" spans="1:7" ht="15" customHeight="1">
      <c r="A439" s="492" t="s">
        <v>430</v>
      </c>
      <c r="B439" s="493"/>
      <c r="C439" s="11" t="s">
        <v>399</v>
      </c>
      <c r="D439" s="11" t="s">
        <v>400</v>
      </c>
      <c r="E439" s="11" t="s">
        <v>401</v>
      </c>
      <c r="F439" s="11" t="s">
        <v>402</v>
      </c>
      <c r="G439" s="11" t="s">
        <v>403</v>
      </c>
    </row>
    <row r="440" spans="1:7" ht="20.1" customHeight="1">
      <c r="A440" s="16" t="s">
        <v>673</v>
      </c>
      <c r="B440" s="17" t="s">
        <v>674</v>
      </c>
      <c r="C440" s="16" t="s">
        <v>406</v>
      </c>
      <c r="D440" s="16" t="s">
        <v>471</v>
      </c>
      <c r="E440" s="18">
        <v>0.657</v>
      </c>
      <c r="F440" s="19">
        <v>90</v>
      </c>
      <c r="G440" s="19">
        <v>62.0865</v>
      </c>
    </row>
    <row r="441" spans="1:7" ht="20.1" customHeight="1">
      <c r="A441" s="16" t="s">
        <v>839</v>
      </c>
      <c r="B441" s="17" t="s">
        <v>938</v>
      </c>
      <c r="C441" s="16" t="s">
        <v>406</v>
      </c>
      <c r="D441" s="16" t="s">
        <v>439</v>
      </c>
      <c r="E441" s="18">
        <v>305</v>
      </c>
      <c r="F441" s="19">
        <v>0.516</v>
      </c>
      <c r="G441" s="19">
        <v>165.249</v>
      </c>
    </row>
    <row r="442" spans="1:7" ht="20.1" customHeight="1">
      <c r="A442" s="16" t="s">
        <v>677</v>
      </c>
      <c r="B442" s="17" t="s">
        <v>678</v>
      </c>
      <c r="C442" s="16" t="s">
        <v>406</v>
      </c>
      <c r="D442" s="16" t="s">
        <v>562</v>
      </c>
      <c r="E442" s="18">
        <v>1.1426</v>
      </c>
      <c r="F442" s="19">
        <v>61.535</v>
      </c>
      <c r="G442" s="19">
        <v>73.82538555</v>
      </c>
    </row>
    <row r="443" spans="1:7" ht="15" customHeight="1">
      <c r="A443" s="1"/>
      <c r="B443" s="1"/>
      <c r="C443" s="1"/>
      <c r="D443" s="1"/>
      <c r="E443" s="494" t="s">
        <v>440</v>
      </c>
      <c r="F443" s="495"/>
      <c r="G443" s="20">
        <v>301.17</v>
      </c>
    </row>
    <row r="444" spans="1:7" ht="15" customHeight="1">
      <c r="A444" s="1"/>
      <c r="B444" s="1"/>
      <c r="C444" s="1"/>
      <c r="D444" s="1"/>
      <c r="E444" s="496" t="s">
        <v>425</v>
      </c>
      <c r="F444" s="497"/>
      <c r="G444" s="10">
        <v>301.16</v>
      </c>
    </row>
    <row r="445" spans="1:7" ht="9.95" customHeight="1">
      <c r="A445" s="1"/>
      <c r="B445" s="1"/>
      <c r="C445" s="498" t="s">
        <v>355</v>
      </c>
      <c r="D445" s="499"/>
      <c r="E445" s="1"/>
      <c r="F445" s="1"/>
      <c r="G445" s="1"/>
    </row>
    <row r="446" spans="1:7" ht="27" customHeight="1">
      <c r="A446" s="485" t="s">
        <v>1199</v>
      </c>
      <c r="B446" s="486"/>
      <c r="C446" s="486"/>
      <c r="D446" s="486"/>
      <c r="E446" s="486"/>
      <c r="F446" s="486"/>
      <c r="G446" s="486"/>
    </row>
    <row r="447" spans="1:7" ht="15" customHeight="1">
      <c r="A447" s="492" t="s">
        <v>398</v>
      </c>
      <c r="B447" s="493"/>
      <c r="C447" s="11" t="s">
        <v>399</v>
      </c>
      <c r="D447" s="11" t="s">
        <v>400</v>
      </c>
      <c r="E447" s="11" t="s">
        <v>401</v>
      </c>
      <c r="F447" s="11" t="s">
        <v>402</v>
      </c>
      <c r="G447" s="11" t="s">
        <v>403</v>
      </c>
    </row>
    <row r="448" spans="1:7" ht="27.95" customHeight="1">
      <c r="A448" s="16" t="s">
        <v>514</v>
      </c>
      <c r="B448" s="17" t="s">
        <v>515</v>
      </c>
      <c r="C448" s="16" t="s">
        <v>406</v>
      </c>
      <c r="D448" s="16" t="s">
        <v>407</v>
      </c>
      <c r="E448" s="18">
        <v>0.5</v>
      </c>
      <c r="F448" s="19">
        <v>19.81</v>
      </c>
      <c r="G448" s="19">
        <v>10.20215</v>
      </c>
    </row>
    <row r="449" spans="1:7" ht="27.95" customHeight="1">
      <c r="A449" s="16" t="s">
        <v>1091</v>
      </c>
      <c r="B449" s="17" t="s">
        <v>1092</v>
      </c>
      <c r="C449" s="16" t="s">
        <v>406</v>
      </c>
      <c r="D449" s="16" t="s">
        <v>407</v>
      </c>
      <c r="E449" s="18">
        <v>0.5</v>
      </c>
      <c r="F449" s="19">
        <v>19.81</v>
      </c>
      <c r="G449" s="19">
        <v>10.20215</v>
      </c>
    </row>
    <row r="450" spans="1:7" ht="20.1" customHeight="1">
      <c r="A450" s="16" t="s">
        <v>452</v>
      </c>
      <c r="B450" s="17" t="s">
        <v>453</v>
      </c>
      <c r="C450" s="16" t="s">
        <v>406</v>
      </c>
      <c r="D450" s="16" t="s">
        <v>407</v>
      </c>
      <c r="E450" s="18">
        <v>1</v>
      </c>
      <c r="F450" s="19">
        <v>19.81</v>
      </c>
      <c r="G450" s="19">
        <v>20.4043</v>
      </c>
    </row>
    <row r="451" spans="1:7" ht="20.1" customHeight="1">
      <c r="A451" s="16" t="s">
        <v>414</v>
      </c>
      <c r="B451" s="17" t="s">
        <v>429</v>
      </c>
      <c r="C451" s="16" t="s">
        <v>406</v>
      </c>
      <c r="D451" s="16" t="s">
        <v>407</v>
      </c>
      <c r="E451" s="18">
        <v>4</v>
      </c>
      <c r="F451" s="19">
        <v>14.34</v>
      </c>
      <c r="G451" s="19">
        <v>59.0808</v>
      </c>
    </row>
    <row r="452" spans="1:7" ht="15" customHeight="1">
      <c r="A452" s="1"/>
      <c r="B452" s="1"/>
      <c r="C452" s="1"/>
      <c r="D452" s="1"/>
      <c r="E452" s="494" t="s">
        <v>418</v>
      </c>
      <c r="F452" s="495"/>
      <c r="G452" s="20">
        <v>99.88</v>
      </c>
    </row>
    <row r="453" spans="1:7" ht="15" customHeight="1">
      <c r="A453" s="492" t="s">
        <v>419</v>
      </c>
      <c r="B453" s="493"/>
      <c r="C453" s="11" t="s">
        <v>399</v>
      </c>
      <c r="D453" s="11" t="s">
        <v>400</v>
      </c>
      <c r="E453" s="11" t="s">
        <v>401</v>
      </c>
      <c r="F453" s="11" t="s">
        <v>402</v>
      </c>
      <c r="G453" s="11" t="s">
        <v>403</v>
      </c>
    </row>
    <row r="454" spans="1:7" ht="36" customHeight="1">
      <c r="A454" s="16" t="s">
        <v>1143</v>
      </c>
      <c r="B454" s="17" t="s">
        <v>1144</v>
      </c>
      <c r="C454" s="16" t="s">
        <v>406</v>
      </c>
      <c r="D454" s="16" t="s">
        <v>1134</v>
      </c>
      <c r="E454" s="18">
        <v>0.2677</v>
      </c>
      <c r="F454" s="19">
        <v>20</v>
      </c>
      <c r="G454" s="19">
        <v>5.354</v>
      </c>
    </row>
    <row r="455" spans="1:7" ht="27.95" customHeight="1">
      <c r="A455" s="16" t="s">
        <v>995</v>
      </c>
      <c r="B455" s="17" t="s">
        <v>996</v>
      </c>
      <c r="C455" s="16" t="s">
        <v>406</v>
      </c>
      <c r="D455" s="16" t="s">
        <v>407</v>
      </c>
      <c r="E455" s="18">
        <v>0.4</v>
      </c>
      <c r="F455" s="19">
        <v>1.33</v>
      </c>
      <c r="G455" s="19">
        <v>0.532</v>
      </c>
    </row>
    <row r="456" spans="1:7" ht="27.95" customHeight="1">
      <c r="A456" s="16" t="s">
        <v>997</v>
      </c>
      <c r="B456" s="17" t="s">
        <v>996</v>
      </c>
      <c r="C456" s="16" t="s">
        <v>406</v>
      </c>
      <c r="D456" s="16" t="s">
        <v>407</v>
      </c>
      <c r="E456" s="18">
        <v>0.6</v>
      </c>
      <c r="F456" s="19">
        <v>0.3</v>
      </c>
      <c r="G456" s="19">
        <v>0.18</v>
      </c>
    </row>
    <row r="457" spans="1:7" ht="15" customHeight="1">
      <c r="A457" s="1"/>
      <c r="B457" s="1"/>
      <c r="C457" s="1"/>
      <c r="D457" s="1"/>
      <c r="E457" s="494" t="s">
        <v>424</v>
      </c>
      <c r="F457" s="495"/>
      <c r="G457" s="20">
        <v>6.06</v>
      </c>
    </row>
    <row r="458" spans="1:7" ht="15" customHeight="1">
      <c r="A458" s="1"/>
      <c r="B458" s="1"/>
      <c r="C458" s="1"/>
      <c r="D458" s="1"/>
      <c r="E458" s="496" t="s">
        <v>425</v>
      </c>
      <c r="F458" s="497"/>
      <c r="G458" s="10">
        <v>105.95</v>
      </c>
    </row>
    <row r="459" spans="1:7" ht="9.95" customHeight="1">
      <c r="A459" s="1"/>
      <c r="B459" s="1"/>
      <c r="C459" s="498" t="s">
        <v>355</v>
      </c>
      <c r="D459" s="499"/>
      <c r="E459" s="1"/>
      <c r="F459" s="1"/>
      <c r="G459" s="1"/>
    </row>
    <row r="460" spans="1:7" ht="20.1" customHeight="1">
      <c r="A460" s="485" t="s">
        <v>1200</v>
      </c>
      <c r="B460" s="486"/>
      <c r="C460" s="486"/>
      <c r="D460" s="486"/>
      <c r="E460" s="486"/>
      <c r="F460" s="486"/>
      <c r="G460" s="486"/>
    </row>
    <row r="461" spans="1:7" ht="15" customHeight="1">
      <c r="A461" s="492" t="s">
        <v>398</v>
      </c>
      <c r="B461" s="493"/>
      <c r="C461" s="11" t="s">
        <v>399</v>
      </c>
      <c r="D461" s="11" t="s">
        <v>400</v>
      </c>
      <c r="E461" s="11" t="s">
        <v>401</v>
      </c>
      <c r="F461" s="11" t="s">
        <v>402</v>
      </c>
      <c r="G461" s="11" t="s">
        <v>403</v>
      </c>
    </row>
    <row r="462" spans="1:7" ht="20.1" customHeight="1">
      <c r="A462" s="16" t="s">
        <v>414</v>
      </c>
      <c r="B462" s="17" t="s">
        <v>429</v>
      </c>
      <c r="C462" s="16" t="s">
        <v>406</v>
      </c>
      <c r="D462" s="16" t="s">
        <v>407</v>
      </c>
      <c r="E462" s="18">
        <v>0.15</v>
      </c>
      <c r="F462" s="19">
        <v>14.34</v>
      </c>
      <c r="G462" s="19">
        <v>2.21553</v>
      </c>
    </row>
    <row r="463" spans="1:7" ht="15" customHeight="1">
      <c r="A463" s="1"/>
      <c r="B463" s="1"/>
      <c r="C463" s="1"/>
      <c r="D463" s="1"/>
      <c r="E463" s="494" t="s">
        <v>418</v>
      </c>
      <c r="F463" s="495"/>
      <c r="G463" s="20">
        <v>2.22</v>
      </c>
    </row>
    <row r="464" spans="1:7" ht="15" customHeight="1">
      <c r="A464" s="492" t="s">
        <v>430</v>
      </c>
      <c r="B464" s="493"/>
      <c r="C464" s="11" t="s">
        <v>399</v>
      </c>
      <c r="D464" s="11" t="s">
        <v>400</v>
      </c>
      <c r="E464" s="11" t="s">
        <v>401</v>
      </c>
      <c r="F464" s="11" t="s">
        <v>402</v>
      </c>
      <c r="G464" s="11" t="s">
        <v>403</v>
      </c>
    </row>
    <row r="465" spans="1:7" ht="15" customHeight="1">
      <c r="A465" s="16" t="s">
        <v>1201</v>
      </c>
      <c r="B465" s="17" t="s">
        <v>1202</v>
      </c>
      <c r="C465" s="16" t="s">
        <v>406</v>
      </c>
      <c r="D465" s="16" t="s">
        <v>610</v>
      </c>
      <c r="E465" s="18">
        <v>0.07</v>
      </c>
      <c r="F465" s="19">
        <v>14.7</v>
      </c>
      <c r="G465" s="19">
        <v>1.029</v>
      </c>
    </row>
    <row r="466" spans="1:7" ht="15" customHeight="1">
      <c r="A466" s="1"/>
      <c r="B466" s="1"/>
      <c r="C466" s="1"/>
      <c r="D466" s="1"/>
      <c r="E466" s="494" t="s">
        <v>440</v>
      </c>
      <c r="F466" s="495"/>
      <c r="G466" s="20">
        <v>1.03</v>
      </c>
    </row>
    <row r="467" spans="1:7" ht="15" customHeight="1">
      <c r="A467" s="1"/>
      <c r="B467" s="1"/>
      <c r="C467" s="1"/>
      <c r="D467" s="1"/>
      <c r="E467" s="496" t="s">
        <v>425</v>
      </c>
      <c r="F467" s="497"/>
      <c r="G467" s="10">
        <v>3.24</v>
      </c>
    </row>
    <row r="468" spans="1:7" ht="9.95" customHeight="1">
      <c r="A468" s="1"/>
      <c r="B468" s="1"/>
      <c r="C468" s="498" t="s">
        <v>355</v>
      </c>
      <c r="D468" s="499"/>
      <c r="E468" s="1"/>
      <c r="F468" s="1"/>
      <c r="G468" s="1"/>
    </row>
    <row r="469" spans="1:7" ht="20.1" customHeight="1">
      <c r="A469" s="485" t="s">
        <v>1203</v>
      </c>
      <c r="B469" s="486"/>
      <c r="C469" s="486"/>
      <c r="D469" s="486"/>
      <c r="E469" s="486"/>
      <c r="F469" s="486"/>
      <c r="G469" s="486"/>
    </row>
    <row r="470" spans="1:7" ht="15" customHeight="1">
      <c r="A470" s="492" t="s">
        <v>398</v>
      </c>
      <c r="B470" s="493"/>
      <c r="C470" s="11" t="s">
        <v>399</v>
      </c>
      <c r="D470" s="11" t="s">
        <v>400</v>
      </c>
      <c r="E470" s="11" t="s">
        <v>401</v>
      </c>
      <c r="F470" s="11" t="s">
        <v>402</v>
      </c>
      <c r="G470" s="11" t="s">
        <v>403</v>
      </c>
    </row>
    <row r="471" spans="1:7" ht="27.95" customHeight="1">
      <c r="A471" s="16" t="s">
        <v>514</v>
      </c>
      <c r="B471" s="17" t="s">
        <v>515</v>
      </c>
      <c r="C471" s="16" t="s">
        <v>406</v>
      </c>
      <c r="D471" s="16" t="s">
        <v>407</v>
      </c>
      <c r="E471" s="18">
        <v>1.05</v>
      </c>
      <c r="F471" s="19">
        <v>19.81</v>
      </c>
      <c r="G471" s="19">
        <v>21.424515</v>
      </c>
    </row>
    <row r="472" spans="1:7" ht="20.1" customHeight="1">
      <c r="A472" s="16" t="s">
        <v>414</v>
      </c>
      <c r="B472" s="17" t="s">
        <v>429</v>
      </c>
      <c r="C472" s="16" t="s">
        <v>406</v>
      </c>
      <c r="D472" s="16" t="s">
        <v>407</v>
      </c>
      <c r="E472" s="18">
        <v>1.05</v>
      </c>
      <c r="F472" s="19">
        <v>14.34</v>
      </c>
      <c r="G472" s="19">
        <v>15.50871</v>
      </c>
    </row>
    <row r="473" spans="1:7" ht="15" customHeight="1">
      <c r="A473" s="1"/>
      <c r="B473" s="1"/>
      <c r="C473" s="1"/>
      <c r="D473" s="1"/>
      <c r="E473" s="494" t="s">
        <v>418</v>
      </c>
      <c r="F473" s="495"/>
      <c r="G473" s="20">
        <v>36.93</v>
      </c>
    </row>
    <row r="474" spans="1:7" ht="15" customHeight="1">
      <c r="A474" s="492" t="s">
        <v>430</v>
      </c>
      <c r="B474" s="493"/>
      <c r="C474" s="11" t="s">
        <v>399</v>
      </c>
      <c r="D474" s="11" t="s">
        <v>400</v>
      </c>
      <c r="E474" s="11" t="s">
        <v>401</v>
      </c>
      <c r="F474" s="11" t="s">
        <v>402</v>
      </c>
      <c r="G474" s="11" t="s">
        <v>403</v>
      </c>
    </row>
    <row r="475" spans="1:7" ht="15" customHeight="1">
      <c r="A475" s="16" t="s">
        <v>520</v>
      </c>
      <c r="B475" s="17" t="s">
        <v>521</v>
      </c>
      <c r="C475" s="16" t="s">
        <v>406</v>
      </c>
      <c r="D475" s="16" t="s">
        <v>436</v>
      </c>
      <c r="E475" s="18">
        <v>1.05</v>
      </c>
      <c r="F475" s="19">
        <v>10.65</v>
      </c>
      <c r="G475" s="19">
        <v>11.1825</v>
      </c>
    </row>
    <row r="476" spans="1:7" ht="15" customHeight="1">
      <c r="A476" s="16" t="s">
        <v>434</v>
      </c>
      <c r="B476" s="17" t="s">
        <v>435</v>
      </c>
      <c r="C476" s="16" t="s">
        <v>406</v>
      </c>
      <c r="D476" s="16" t="s">
        <v>436</v>
      </c>
      <c r="E476" s="18">
        <v>0.55</v>
      </c>
      <c r="F476" s="19">
        <v>6.3</v>
      </c>
      <c r="G476" s="19">
        <v>3.465</v>
      </c>
    </row>
    <row r="477" spans="1:7" ht="20.1" customHeight="1">
      <c r="A477" s="16" t="s">
        <v>437</v>
      </c>
      <c r="B477" s="17" t="s">
        <v>438</v>
      </c>
      <c r="C477" s="16" t="s">
        <v>406</v>
      </c>
      <c r="D477" s="16" t="s">
        <v>439</v>
      </c>
      <c r="E477" s="18">
        <v>0.1</v>
      </c>
      <c r="F477" s="19">
        <v>17.37</v>
      </c>
      <c r="G477" s="19">
        <v>1.737</v>
      </c>
    </row>
    <row r="478" spans="1:7" ht="15" customHeight="1">
      <c r="A478" s="1"/>
      <c r="B478" s="1"/>
      <c r="C478" s="1"/>
      <c r="D478" s="1"/>
      <c r="E478" s="494" t="s">
        <v>440</v>
      </c>
      <c r="F478" s="495"/>
      <c r="G478" s="20">
        <v>16.39</v>
      </c>
    </row>
    <row r="479" spans="1:7" ht="15" customHeight="1">
      <c r="A479" s="492" t="s">
        <v>419</v>
      </c>
      <c r="B479" s="493"/>
      <c r="C479" s="11" t="s">
        <v>399</v>
      </c>
      <c r="D479" s="11" t="s">
        <v>400</v>
      </c>
      <c r="E479" s="11" t="s">
        <v>401</v>
      </c>
      <c r="F479" s="11" t="s">
        <v>402</v>
      </c>
      <c r="G479" s="11" t="s">
        <v>403</v>
      </c>
    </row>
    <row r="480" spans="1:7" ht="20.1" customHeight="1">
      <c r="A480" s="16" t="s">
        <v>1204</v>
      </c>
      <c r="B480" s="17" t="s">
        <v>1205</v>
      </c>
      <c r="C480" s="16" t="s">
        <v>406</v>
      </c>
      <c r="D480" s="16" t="s">
        <v>433</v>
      </c>
      <c r="E480" s="18">
        <v>1</v>
      </c>
      <c r="F480" s="19">
        <v>3.24</v>
      </c>
      <c r="G480" s="19">
        <v>3.24</v>
      </c>
    </row>
    <row r="481" spans="1:7" ht="20.1" customHeight="1">
      <c r="A481" s="16" t="s">
        <v>948</v>
      </c>
      <c r="B481" s="17" t="s">
        <v>949</v>
      </c>
      <c r="C481" s="16" t="s">
        <v>406</v>
      </c>
      <c r="D481" s="16" t="s">
        <v>436</v>
      </c>
      <c r="E481" s="18">
        <v>1.4</v>
      </c>
      <c r="F481" s="19">
        <v>7.23</v>
      </c>
      <c r="G481" s="19">
        <v>10.122</v>
      </c>
    </row>
    <row r="482" spans="1:7" ht="15" customHeight="1">
      <c r="A482" s="1"/>
      <c r="B482" s="1"/>
      <c r="C482" s="1"/>
      <c r="D482" s="1"/>
      <c r="E482" s="494" t="s">
        <v>424</v>
      </c>
      <c r="F482" s="495"/>
      <c r="G482" s="20">
        <v>13.36</v>
      </c>
    </row>
    <row r="483" spans="1:7" ht="15" customHeight="1">
      <c r="A483" s="1"/>
      <c r="B483" s="1"/>
      <c r="C483" s="1"/>
      <c r="D483" s="1"/>
      <c r="E483" s="496" t="s">
        <v>425</v>
      </c>
      <c r="F483" s="497"/>
      <c r="G483" s="10">
        <v>66.69</v>
      </c>
    </row>
    <row r="484" spans="1:7" ht="9.95" customHeight="1">
      <c r="A484" s="1"/>
      <c r="B484" s="1"/>
      <c r="C484" s="498" t="s">
        <v>355</v>
      </c>
      <c r="D484" s="499"/>
      <c r="E484" s="1"/>
      <c r="F484" s="1"/>
      <c r="G484" s="1"/>
    </row>
    <row r="485" spans="1:7" ht="20.1" customHeight="1">
      <c r="A485" s="485" t="s">
        <v>1206</v>
      </c>
      <c r="B485" s="486"/>
      <c r="C485" s="486"/>
      <c r="D485" s="486"/>
      <c r="E485" s="486"/>
      <c r="F485" s="486"/>
      <c r="G485" s="486"/>
    </row>
    <row r="486" spans="1:7" ht="15" customHeight="1">
      <c r="A486" s="492" t="s">
        <v>430</v>
      </c>
      <c r="B486" s="493"/>
      <c r="C486" s="11" t="s">
        <v>399</v>
      </c>
      <c r="D486" s="11" t="s">
        <v>400</v>
      </c>
      <c r="E486" s="11" t="s">
        <v>401</v>
      </c>
      <c r="F486" s="11" t="s">
        <v>402</v>
      </c>
      <c r="G486" s="11" t="s">
        <v>403</v>
      </c>
    </row>
    <row r="487" spans="1:7" ht="20.1" customHeight="1">
      <c r="A487" s="16" t="s">
        <v>1207</v>
      </c>
      <c r="B487" s="17" t="s">
        <v>1208</v>
      </c>
      <c r="C487" s="16" t="s">
        <v>406</v>
      </c>
      <c r="D487" s="16" t="s">
        <v>458</v>
      </c>
      <c r="E487" s="18">
        <v>0.0003</v>
      </c>
      <c r="F487" s="19">
        <v>2663.63</v>
      </c>
      <c r="G487" s="19">
        <v>0.799089</v>
      </c>
    </row>
    <row r="488" spans="1:7" ht="15" customHeight="1">
      <c r="A488" s="1"/>
      <c r="B488" s="1"/>
      <c r="C488" s="1"/>
      <c r="D488" s="1"/>
      <c r="E488" s="494" t="s">
        <v>440</v>
      </c>
      <c r="F488" s="495"/>
      <c r="G488" s="20">
        <v>0.8</v>
      </c>
    </row>
    <row r="489" spans="1:7" ht="15" customHeight="1">
      <c r="A489" s="1"/>
      <c r="B489" s="1"/>
      <c r="C489" s="1"/>
      <c r="D489" s="1"/>
      <c r="E489" s="496" t="s">
        <v>425</v>
      </c>
      <c r="F489" s="497"/>
      <c r="G489" s="10">
        <v>0.79</v>
      </c>
    </row>
    <row r="490" spans="1:7" ht="9.95" customHeight="1">
      <c r="A490" s="1"/>
      <c r="B490" s="1"/>
      <c r="C490" s="498" t="s">
        <v>355</v>
      </c>
      <c r="D490" s="499"/>
      <c r="E490" s="1"/>
      <c r="F490" s="1"/>
      <c r="G490" s="1"/>
    </row>
    <row r="491" spans="1:7" ht="20.1" customHeight="1">
      <c r="A491" s="485" t="s">
        <v>1209</v>
      </c>
      <c r="B491" s="486"/>
      <c r="C491" s="486"/>
      <c r="D491" s="486"/>
      <c r="E491" s="486"/>
      <c r="F491" s="486"/>
      <c r="G491" s="486"/>
    </row>
    <row r="492" spans="1:7" ht="15" customHeight="1">
      <c r="A492" s="492" t="s">
        <v>430</v>
      </c>
      <c r="B492" s="493"/>
      <c r="C492" s="11" t="s">
        <v>399</v>
      </c>
      <c r="D492" s="11" t="s">
        <v>400</v>
      </c>
      <c r="E492" s="11" t="s">
        <v>401</v>
      </c>
      <c r="F492" s="11" t="s">
        <v>402</v>
      </c>
      <c r="G492" s="11" t="s">
        <v>403</v>
      </c>
    </row>
    <row r="493" spans="1:7" ht="15" customHeight="1">
      <c r="A493" s="16" t="s">
        <v>1076</v>
      </c>
      <c r="B493" s="17" t="s">
        <v>1077</v>
      </c>
      <c r="C493" s="16" t="s">
        <v>406</v>
      </c>
      <c r="D493" s="16" t="s">
        <v>610</v>
      </c>
      <c r="E493" s="18">
        <v>13</v>
      </c>
      <c r="F493" s="19">
        <v>4.907</v>
      </c>
      <c r="G493" s="19">
        <v>63.791</v>
      </c>
    </row>
    <row r="494" spans="1:7" ht="20.1" customHeight="1">
      <c r="A494" s="16" t="s">
        <v>1061</v>
      </c>
      <c r="B494" s="17" t="s">
        <v>1078</v>
      </c>
      <c r="C494" s="16" t="s">
        <v>406</v>
      </c>
      <c r="D494" s="16" t="s">
        <v>610</v>
      </c>
      <c r="E494" s="18">
        <v>0.3</v>
      </c>
      <c r="F494" s="19">
        <v>18.742</v>
      </c>
      <c r="G494" s="19">
        <v>8.4339</v>
      </c>
    </row>
    <row r="495" spans="1:7" ht="20.1" customHeight="1">
      <c r="A495" s="16" t="s">
        <v>1063</v>
      </c>
      <c r="B495" s="17" t="s">
        <v>1064</v>
      </c>
      <c r="C495" s="16" t="s">
        <v>406</v>
      </c>
      <c r="D495" s="16" t="s">
        <v>439</v>
      </c>
      <c r="E495" s="18">
        <v>0.04</v>
      </c>
      <c r="F495" s="19">
        <v>9.85</v>
      </c>
      <c r="G495" s="19">
        <v>0.394</v>
      </c>
    </row>
    <row r="496" spans="1:7" ht="27.95" customHeight="1">
      <c r="A496" s="16" t="s">
        <v>1210</v>
      </c>
      <c r="B496" s="17" t="s">
        <v>1211</v>
      </c>
      <c r="C496" s="16" t="s">
        <v>406</v>
      </c>
      <c r="D496" s="16" t="s">
        <v>458</v>
      </c>
      <c r="E496" s="18">
        <v>0.00014</v>
      </c>
      <c r="F496" s="19">
        <v>78345.89</v>
      </c>
      <c r="G496" s="19">
        <v>10.9684246</v>
      </c>
    </row>
    <row r="497" spans="1:7" ht="15" customHeight="1">
      <c r="A497" s="1"/>
      <c r="B497" s="1"/>
      <c r="C497" s="1"/>
      <c r="D497" s="1"/>
      <c r="E497" s="494" t="s">
        <v>440</v>
      </c>
      <c r="F497" s="495"/>
      <c r="G497" s="20">
        <v>83.58</v>
      </c>
    </row>
    <row r="498" spans="1:7" ht="15" customHeight="1">
      <c r="A498" s="1"/>
      <c r="B498" s="1"/>
      <c r="C498" s="1"/>
      <c r="D498" s="1"/>
      <c r="E498" s="496" t="s">
        <v>425</v>
      </c>
      <c r="F498" s="497"/>
      <c r="G498" s="10">
        <v>83.58</v>
      </c>
    </row>
    <row r="499" spans="1:7" ht="9.95" customHeight="1">
      <c r="A499" s="1"/>
      <c r="B499" s="1"/>
      <c r="C499" s="498" t="s">
        <v>355</v>
      </c>
      <c r="D499" s="499"/>
      <c r="E499" s="1"/>
      <c r="F499" s="1"/>
      <c r="G499" s="1"/>
    </row>
    <row r="500" spans="1:7" ht="20.1" customHeight="1">
      <c r="A500" s="485" t="s">
        <v>1212</v>
      </c>
      <c r="B500" s="486"/>
      <c r="C500" s="486"/>
      <c r="D500" s="486"/>
      <c r="E500" s="486"/>
      <c r="F500" s="486"/>
      <c r="G500" s="486"/>
    </row>
    <row r="501" spans="1:7" ht="15" customHeight="1">
      <c r="A501" s="492" t="s">
        <v>430</v>
      </c>
      <c r="B501" s="493"/>
      <c r="C501" s="11" t="s">
        <v>399</v>
      </c>
      <c r="D501" s="11" t="s">
        <v>400</v>
      </c>
      <c r="E501" s="11" t="s">
        <v>401</v>
      </c>
      <c r="F501" s="11" t="s">
        <v>402</v>
      </c>
      <c r="G501" s="11" t="s">
        <v>403</v>
      </c>
    </row>
    <row r="502" spans="1:7" ht="15" customHeight="1">
      <c r="A502" s="16" t="s">
        <v>1076</v>
      </c>
      <c r="B502" s="17" t="s">
        <v>1077</v>
      </c>
      <c r="C502" s="16" t="s">
        <v>406</v>
      </c>
      <c r="D502" s="16" t="s">
        <v>610</v>
      </c>
      <c r="E502" s="18">
        <v>1.3</v>
      </c>
      <c r="F502" s="19">
        <v>4.907</v>
      </c>
      <c r="G502" s="19">
        <v>6.3791</v>
      </c>
    </row>
    <row r="503" spans="1:7" ht="20.1" customHeight="1">
      <c r="A503" s="16" t="s">
        <v>1061</v>
      </c>
      <c r="B503" s="17" t="s">
        <v>1078</v>
      </c>
      <c r="C503" s="16" t="s">
        <v>406</v>
      </c>
      <c r="D503" s="16" t="s">
        <v>610</v>
      </c>
      <c r="E503" s="18">
        <v>0.03</v>
      </c>
      <c r="F503" s="19">
        <v>18.742</v>
      </c>
      <c r="G503" s="19">
        <v>0.84339</v>
      </c>
    </row>
    <row r="504" spans="1:7" ht="20.1" customHeight="1">
      <c r="A504" s="16" t="s">
        <v>1063</v>
      </c>
      <c r="B504" s="17" t="s">
        <v>1064</v>
      </c>
      <c r="C504" s="16" t="s">
        <v>406</v>
      </c>
      <c r="D504" s="16" t="s">
        <v>439</v>
      </c>
      <c r="E504" s="18">
        <v>0.004</v>
      </c>
      <c r="F504" s="19">
        <v>9.85</v>
      </c>
      <c r="G504" s="19">
        <v>0.0394</v>
      </c>
    </row>
    <row r="505" spans="1:7" ht="27.95" customHeight="1">
      <c r="A505" s="16" t="s">
        <v>1210</v>
      </c>
      <c r="B505" s="17" t="s">
        <v>1211</v>
      </c>
      <c r="C505" s="16" t="s">
        <v>406</v>
      </c>
      <c r="D505" s="16" t="s">
        <v>458</v>
      </c>
      <c r="E505" s="18">
        <v>9.2E-05</v>
      </c>
      <c r="F505" s="19">
        <v>78345.89</v>
      </c>
      <c r="G505" s="19">
        <v>7.20782188</v>
      </c>
    </row>
    <row r="506" spans="1:7" ht="15" customHeight="1">
      <c r="A506" s="1"/>
      <c r="B506" s="1"/>
      <c r="C506" s="1"/>
      <c r="D506" s="1"/>
      <c r="E506" s="494" t="s">
        <v>440</v>
      </c>
      <c r="F506" s="495"/>
      <c r="G506" s="20">
        <v>14.47</v>
      </c>
    </row>
    <row r="507" spans="1:7" ht="15" customHeight="1">
      <c r="A507" s="1"/>
      <c r="B507" s="1"/>
      <c r="C507" s="1"/>
      <c r="D507" s="1"/>
      <c r="E507" s="496" t="s">
        <v>425</v>
      </c>
      <c r="F507" s="497"/>
      <c r="G507" s="10">
        <v>14.46</v>
      </c>
    </row>
    <row r="508" spans="1:7" ht="9.95" customHeight="1">
      <c r="A508" s="1"/>
      <c r="B508" s="1"/>
      <c r="C508" s="498" t="s">
        <v>355</v>
      </c>
      <c r="D508" s="499"/>
      <c r="E508" s="1"/>
      <c r="F508" s="1"/>
      <c r="G508" s="1"/>
    </row>
    <row r="509" spans="1:7" ht="20.1" customHeight="1">
      <c r="A509" s="485" t="s">
        <v>1213</v>
      </c>
      <c r="B509" s="486"/>
      <c r="C509" s="486"/>
      <c r="D509" s="486"/>
      <c r="E509" s="486"/>
      <c r="F509" s="486"/>
      <c r="G509" s="486"/>
    </row>
    <row r="510" spans="1:7" ht="15" customHeight="1">
      <c r="A510" s="492" t="s">
        <v>430</v>
      </c>
      <c r="B510" s="493"/>
      <c r="C510" s="11" t="s">
        <v>399</v>
      </c>
      <c r="D510" s="11" t="s">
        <v>400</v>
      </c>
      <c r="E510" s="11" t="s">
        <v>401</v>
      </c>
      <c r="F510" s="11" t="s">
        <v>402</v>
      </c>
      <c r="G510" s="11" t="s">
        <v>403</v>
      </c>
    </row>
    <row r="511" spans="1:7" ht="20.1" customHeight="1">
      <c r="A511" s="16" t="s">
        <v>1207</v>
      </c>
      <c r="B511" s="17" t="s">
        <v>1208</v>
      </c>
      <c r="C511" s="16" t="s">
        <v>406</v>
      </c>
      <c r="D511" s="16" t="s">
        <v>458</v>
      </c>
      <c r="E511" s="18">
        <v>0.0002</v>
      </c>
      <c r="F511" s="19">
        <v>2663.63</v>
      </c>
      <c r="G511" s="19">
        <v>0.532726</v>
      </c>
    </row>
    <row r="512" spans="1:7" ht="15" customHeight="1">
      <c r="A512" s="1"/>
      <c r="B512" s="1"/>
      <c r="C512" s="1"/>
      <c r="D512" s="1"/>
      <c r="E512" s="494" t="s">
        <v>440</v>
      </c>
      <c r="F512" s="495"/>
      <c r="G512" s="20">
        <v>0.53</v>
      </c>
    </row>
    <row r="513" spans="1:7" ht="15" customHeight="1">
      <c r="A513" s="1"/>
      <c r="B513" s="1"/>
      <c r="C513" s="1"/>
      <c r="D513" s="1"/>
      <c r="E513" s="496" t="s">
        <v>425</v>
      </c>
      <c r="F513" s="497"/>
      <c r="G513" s="10">
        <v>0.53</v>
      </c>
    </row>
    <row r="514" spans="1:7" ht="9.95" customHeight="1">
      <c r="A514" s="1"/>
      <c r="B514" s="1"/>
      <c r="C514" s="498" t="s">
        <v>355</v>
      </c>
      <c r="D514" s="499"/>
      <c r="E514" s="1"/>
      <c r="F514" s="1"/>
      <c r="G514" s="1"/>
    </row>
    <row r="515" spans="1:7" ht="20.1" customHeight="1">
      <c r="A515" s="485" t="s">
        <v>1214</v>
      </c>
      <c r="B515" s="486"/>
      <c r="C515" s="486"/>
      <c r="D515" s="486"/>
      <c r="E515" s="486"/>
      <c r="F515" s="486"/>
      <c r="G515" s="486"/>
    </row>
    <row r="516" spans="1:7" ht="15" customHeight="1">
      <c r="A516" s="492" t="s">
        <v>430</v>
      </c>
      <c r="B516" s="493"/>
      <c r="C516" s="11" t="s">
        <v>399</v>
      </c>
      <c r="D516" s="11" t="s">
        <v>400</v>
      </c>
      <c r="E516" s="11" t="s">
        <v>401</v>
      </c>
      <c r="F516" s="11" t="s">
        <v>402</v>
      </c>
      <c r="G516" s="11" t="s">
        <v>403</v>
      </c>
    </row>
    <row r="517" spans="1:7" ht="27.95" customHeight="1">
      <c r="A517" s="16" t="s">
        <v>1210</v>
      </c>
      <c r="B517" s="17" t="s">
        <v>1211</v>
      </c>
      <c r="C517" s="16" t="s">
        <v>406</v>
      </c>
      <c r="D517" s="16" t="s">
        <v>458</v>
      </c>
      <c r="E517" s="18">
        <v>8E-05</v>
      </c>
      <c r="F517" s="19">
        <v>78345.89</v>
      </c>
      <c r="G517" s="19">
        <v>6.2676712</v>
      </c>
    </row>
    <row r="518" spans="1:7" ht="15" customHeight="1">
      <c r="A518" s="1"/>
      <c r="B518" s="1"/>
      <c r="C518" s="1"/>
      <c r="D518" s="1"/>
      <c r="E518" s="494" t="s">
        <v>440</v>
      </c>
      <c r="F518" s="495"/>
      <c r="G518" s="20">
        <v>6.27</v>
      </c>
    </row>
    <row r="519" spans="1:7" ht="15" customHeight="1">
      <c r="A519" s="1"/>
      <c r="B519" s="1"/>
      <c r="C519" s="1"/>
      <c r="D519" s="1"/>
      <c r="E519" s="496" t="s">
        <v>425</v>
      </c>
      <c r="F519" s="497"/>
      <c r="G519" s="10">
        <v>6.26</v>
      </c>
    </row>
    <row r="520" spans="1:7" ht="9.95" customHeight="1">
      <c r="A520" s="1"/>
      <c r="B520" s="1"/>
      <c r="C520" s="498" t="s">
        <v>355</v>
      </c>
      <c r="D520" s="499"/>
      <c r="E520" s="1"/>
      <c r="F520" s="1"/>
      <c r="G520" s="1"/>
    </row>
    <row r="521" spans="1:7" ht="20.1" customHeight="1">
      <c r="A521" s="485" t="s">
        <v>1215</v>
      </c>
      <c r="B521" s="486"/>
      <c r="C521" s="486"/>
      <c r="D521" s="486"/>
      <c r="E521" s="486"/>
      <c r="F521" s="486"/>
      <c r="G521" s="486"/>
    </row>
    <row r="522" spans="1:7" ht="15" customHeight="1">
      <c r="A522" s="492" t="s">
        <v>398</v>
      </c>
      <c r="B522" s="493"/>
      <c r="C522" s="11" t="s">
        <v>399</v>
      </c>
      <c r="D522" s="11" t="s">
        <v>400</v>
      </c>
      <c r="E522" s="11" t="s">
        <v>401</v>
      </c>
      <c r="F522" s="11" t="s">
        <v>402</v>
      </c>
      <c r="G522" s="11" t="s">
        <v>403</v>
      </c>
    </row>
    <row r="523" spans="1:7" ht="20.1" customHeight="1">
      <c r="A523" s="16" t="s">
        <v>1074</v>
      </c>
      <c r="B523" s="17" t="s">
        <v>1075</v>
      </c>
      <c r="C523" s="16" t="s">
        <v>406</v>
      </c>
      <c r="D523" s="16" t="s">
        <v>407</v>
      </c>
      <c r="E523" s="18">
        <v>1</v>
      </c>
      <c r="F523" s="19">
        <v>19.81</v>
      </c>
      <c r="G523" s="19">
        <v>19.81</v>
      </c>
    </row>
    <row r="524" spans="1:7" ht="15" customHeight="1">
      <c r="A524" s="1"/>
      <c r="B524" s="1"/>
      <c r="C524" s="1"/>
      <c r="D524" s="1"/>
      <c r="E524" s="494" t="s">
        <v>418</v>
      </c>
      <c r="F524" s="495"/>
      <c r="G524" s="20">
        <v>19.81</v>
      </c>
    </row>
    <row r="525" spans="1:7" ht="15" customHeight="1">
      <c r="A525" s="492" t="s">
        <v>430</v>
      </c>
      <c r="B525" s="493"/>
      <c r="C525" s="11" t="s">
        <v>399</v>
      </c>
      <c r="D525" s="11" t="s">
        <v>400</v>
      </c>
      <c r="E525" s="11" t="s">
        <v>401</v>
      </c>
      <c r="F525" s="11" t="s">
        <v>402</v>
      </c>
      <c r="G525" s="11" t="s">
        <v>403</v>
      </c>
    </row>
    <row r="526" spans="1:7" ht="15" customHeight="1">
      <c r="A526" s="16" t="s">
        <v>1076</v>
      </c>
      <c r="B526" s="17" t="s">
        <v>1077</v>
      </c>
      <c r="C526" s="16" t="s">
        <v>406</v>
      </c>
      <c r="D526" s="16" t="s">
        <v>610</v>
      </c>
      <c r="E526" s="18">
        <v>1.55</v>
      </c>
      <c r="F526" s="19">
        <v>4.907</v>
      </c>
      <c r="G526" s="19">
        <v>7.60585</v>
      </c>
    </row>
    <row r="527" spans="1:7" ht="20.1" customHeight="1">
      <c r="A527" s="16" t="s">
        <v>1061</v>
      </c>
      <c r="B527" s="17" t="s">
        <v>1078</v>
      </c>
      <c r="C527" s="16" t="s">
        <v>406</v>
      </c>
      <c r="D527" s="16" t="s">
        <v>610</v>
      </c>
      <c r="E527" s="18">
        <v>0.026</v>
      </c>
      <c r="F527" s="19">
        <v>18.742</v>
      </c>
      <c r="G527" s="19">
        <v>0.730938</v>
      </c>
    </row>
    <row r="528" spans="1:7" ht="20.1" customHeight="1">
      <c r="A528" s="16" t="s">
        <v>1063</v>
      </c>
      <c r="B528" s="17" t="s">
        <v>1064</v>
      </c>
      <c r="C528" s="16" t="s">
        <v>406</v>
      </c>
      <c r="D528" s="16" t="s">
        <v>439</v>
      </c>
      <c r="E528" s="18">
        <v>0.013</v>
      </c>
      <c r="F528" s="19">
        <v>9.85</v>
      </c>
      <c r="G528" s="19">
        <v>0.12805</v>
      </c>
    </row>
    <row r="529" spans="1:7" ht="20.1" customHeight="1">
      <c r="A529" s="16" t="s">
        <v>1099</v>
      </c>
      <c r="B529" s="17" t="s">
        <v>1216</v>
      </c>
      <c r="C529" s="16" t="s">
        <v>406</v>
      </c>
      <c r="D529" s="16" t="s">
        <v>458</v>
      </c>
      <c r="E529" s="18">
        <v>9.2E-05</v>
      </c>
      <c r="F529" s="19">
        <v>298876.88</v>
      </c>
      <c r="G529" s="19">
        <v>33.166486924352</v>
      </c>
    </row>
    <row r="530" spans="1:7" ht="15" customHeight="1">
      <c r="A530" s="1"/>
      <c r="B530" s="1"/>
      <c r="C530" s="1"/>
      <c r="D530" s="1"/>
      <c r="E530" s="494" t="s">
        <v>440</v>
      </c>
      <c r="F530" s="495"/>
      <c r="G530" s="20">
        <v>41.64</v>
      </c>
    </row>
    <row r="531" spans="1:7" ht="15" customHeight="1">
      <c r="A531" s="1"/>
      <c r="B531" s="1"/>
      <c r="C531" s="1"/>
      <c r="D531" s="1"/>
      <c r="E531" s="496" t="s">
        <v>425</v>
      </c>
      <c r="F531" s="497"/>
      <c r="G531" s="10">
        <v>61.44</v>
      </c>
    </row>
    <row r="532" spans="1:7" ht="9.95" customHeight="1">
      <c r="A532" s="1"/>
      <c r="B532" s="1"/>
      <c r="C532" s="498" t="s">
        <v>355</v>
      </c>
      <c r="D532" s="499"/>
      <c r="E532" s="1"/>
      <c r="F532" s="1"/>
      <c r="G532" s="1"/>
    </row>
    <row r="533" spans="1:7" ht="20.1" customHeight="1">
      <c r="A533" s="485" t="s">
        <v>1217</v>
      </c>
      <c r="B533" s="486"/>
      <c r="C533" s="486"/>
      <c r="D533" s="486"/>
      <c r="E533" s="486"/>
      <c r="F533" s="486"/>
      <c r="G533" s="486"/>
    </row>
    <row r="534" spans="1:7" ht="15" customHeight="1">
      <c r="A534" s="492" t="s">
        <v>398</v>
      </c>
      <c r="B534" s="493"/>
      <c r="C534" s="11" t="s">
        <v>399</v>
      </c>
      <c r="D534" s="11" t="s">
        <v>400</v>
      </c>
      <c r="E534" s="11" t="s">
        <v>401</v>
      </c>
      <c r="F534" s="11" t="s">
        <v>402</v>
      </c>
      <c r="G534" s="11" t="s">
        <v>403</v>
      </c>
    </row>
    <row r="535" spans="1:7" ht="20.1" customHeight="1">
      <c r="A535" s="16" t="s">
        <v>568</v>
      </c>
      <c r="B535" s="17" t="s">
        <v>1172</v>
      </c>
      <c r="C535" s="16" t="s">
        <v>406</v>
      </c>
      <c r="D535" s="16" t="s">
        <v>407</v>
      </c>
      <c r="E535" s="18">
        <v>1</v>
      </c>
      <c r="F535" s="19">
        <v>22.25</v>
      </c>
      <c r="G535" s="19">
        <v>22.25</v>
      </c>
    </row>
    <row r="536" spans="1:7" ht="15" customHeight="1">
      <c r="A536" s="1"/>
      <c r="B536" s="1"/>
      <c r="C536" s="1"/>
      <c r="D536" s="1"/>
      <c r="E536" s="494" t="s">
        <v>418</v>
      </c>
      <c r="F536" s="495"/>
      <c r="G536" s="20">
        <v>22.25</v>
      </c>
    </row>
    <row r="537" spans="1:7" ht="15" customHeight="1">
      <c r="A537" s="492" t="s">
        <v>430</v>
      </c>
      <c r="B537" s="493"/>
      <c r="C537" s="11" t="s">
        <v>399</v>
      </c>
      <c r="D537" s="11" t="s">
        <v>400</v>
      </c>
      <c r="E537" s="11" t="s">
        <v>401</v>
      </c>
      <c r="F537" s="11" t="s">
        <v>402</v>
      </c>
      <c r="G537" s="11" t="s">
        <v>403</v>
      </c>
    </row>
    <row r="538" spans="1:7" ht="15" customHeight="1">
      <c r="A538" s="16" t="s">
        <v>1076</v>
      </c>
      <c r="B538" s="17" t="s">
        <v>1077</v>
      </c>
      <c r="C538" s="16" t="s">
        <v>406</v>
      </c>
      <c r="D538" s="16" t="s">
        <v>610</v>
      </c>
      <c r="E538" s="18">
        <v>5.5</v>
      </c>
      <c r="F538" s="19">
        <v>4.907</v>
      </c>
      <c r="G538" s="19">
        <v>26.9885</v>
      </c>
    </row>
    <row r="539" spans="1:7" ht="20.1" customHeight="1">
      <c r="A539" s="16" t="s">
        <v>1061</v>
      </c>
      <c r="B539" s="17" t="s">
        <v>1078</v>
      </c>
      <c r="C539" s="16" t="s">
        <v>406</v>
      </c>
      <c r="D539" s="16" t="s">
        <v>610</v>
      </c>
      <c r="E539" s="18">
        <v>0.104</v>
      </c>
      <c r="F539" s="19">
        <v>18.742</v>
      </c>
      <c r="G539" s="19">
        <v>2.923752</v>
      </c>
    </row>
    <row r="540" spans="1:7" ht="20.1" customHeight="1">
      <c r="A540" s="16" t="s">
        <v>1063</v>
      </c>
      <c r="B540" s="17" t="s">
        <v>1064</v>
      </c>
      <c r="C540" s="16" t="s">
        <v>406</v>
      </c>
      <c r="D540" s="16" t="s">
        <v>439</v>
      </c>
      <c r="E540" s="18">
        <v>0.052</v>
      </c>
      <c r="F540" s="19">
        <v>9.85</v>
      </c>
      <c r="G540" s="19">
        <v>0.5122</v>
      </c>
    </row>
    <row r="541" spans="1:7" ht="20.1" customHeight="1">
      <c r="A541" s="16" t="s">
        <v>1218</v>
      </c>
      <c r="B541" s="17" t="s">
        <v>1219</v>
      </c>
      <c r="C541" s="16" t="s">
        <v>406</v>
      </c>
      <c r="D541" s="16" t="s">
        <v>458</v>
      </c>
      <c r="E541" s="18">
        <v>0.0008</v>
      </c>
      <c r="F541" s="19">
        <v>6821.36</v>
      </c>
      <c r="G541" s="19">
        <v>5.457088</v>
      </c>
    </row>
    <row r="542" spans="1:7" ht="20.1" customHeight="1">
      <c r="A542" s="16" t="s">
        <v>1220</v>
      </c>
      <c r="B542" s="17" t="s">
        <v>1221</v>
      </c>
      <c r="C542" s="16" t="s">
        <v>406</v>
      </c>
      <c r="D542" s="16" t="s">
        <v>458</v>
      </c>
      <c r="E542" s="18">
        <v>0.000175</v>
      </c>
      <c r="F542" s="19">
        <v>986314.34</v>
      </c>
      <c r="G542" s="19">
        <v>172.6050095</v>
      </c>
    </row>
    <row r="543" spans="1:7" ht="15" customHeight="1">
      <c r="A543" s="1"/>
      <c r="B543" s="1"/>
      <c r="C543" s="1"/>
      <c r="D543" s="1"/>
      <c r="E543" s="494" t="s">
        <v>440</v>
      </c>
      <c r="F543" s="495"/>
      <c r="G543" s="20">
        <v>208.49</v>
      </c>
    </row>
    <row r="544" spans="1:7" ht="15" customHeight="1">
      <c r="A544" s="1"/>
      <c r="B544" s="1"/>
      <c r="C544" s="1"/>
      <c r="D544" s="1"/>
      <c r="E544" s="496" t="s">
        <v>425</v>
      </c>
      <c r="F544" s="497"/>
      <c r="G544" s="10">
        <v>230.73</v>
      </c>
    </row>
    <row r="545" spans="1:7" ht="9.95" customHeight="1">
      <c r="A545" s="1"/>
      <c r="B545" s="1"/>
      <c r="C545" s="498" t="s">
        <v>355</v>
      </c>
      <c r="D545" s="499"/>
      <c r="E545" s="1"/>
      <c r="F545" s="1"/>
      <c r="G545" s="1"/>
    </row>
    <row r="546" spans="1:7" ht="20.1" customHeight="1">
      <c r="A546" s="485" t="s">
        <v>1222</v>
      </c>
      <c r="B546" s="486"/>
      <c r="C546" s="486"/>
      <c r="D546" s="486"/>
      <c r="E546" s="486"/>
      <c r="F546" s="486"/>
      <c r="G546" s="486"/>
    </row>
    <row r="547" spans="1:7" ht="15" customHeight="1">
      <c r="A547" s="492" t="s">
        <v>398</v>
      </c>
      <c r="B547" s="493"/>
      <c r="C547" s="11" t="s">
        <v>399</v>
      </c>
      <c r="D547" s="11" t="s">
        <v>400</v>
      </c>
      <c r="E547" s="11" t="s">
        <v>401</v>
      </c>
      <c r="F547" s="11" t="s">
        <v>402</v>
      </c>
      <c r="G547" s="11" t="s">
        <v>403</v>
      </c>
    </row>
    <row r="548" spans="1:7" ht="20.1" customHeight="1">
      <c r="A548" s="16" t="s">
        <v>414</v>
      </c>
      <c r="B548" s="17" t="s">
        <v>429</v>
      </c>
      <c r="C548" s="16" t="s">
        <v>406</v>
      </c>
      <c r="D548" s="16" t="s">
        <v>407</v>
      </c>
      <c r="E548" s="18">
        <v>5.33</v>
      </c>
      <c r="F548" s="19">
        <v>14.34</v>
      </c>
      <c r="G548" s="19">
        <v>78.725166</v>
      </c>
    </row>
    <row r="549" spans="1:7" ht="15" customHeight="1">
      <c r="A549" s="1"/>
      <c r="B549" s="1"/>
      <c r="C549" s="1"/>
      <c r="D549" s="1"/>
      <c r="E549" s="494" t="s">
        <v>418</v>
      </c>
      <c r="F549" s="495"/>
      <c r="G549" s="20">
        <v>78.73</v>
      </c>
    </row>
    <row r="550" spans="1:7" ht="15" customHeight="1">
      <c r="A550" s="492" t="s">
        <v>419</v>
      </c>
      <c r="B550" s="493"/>
      <c r="C550" s="11" t="s">
        <v>399</v>
      </c>
      <c r="D550" s="11" t="s">
        <v>400</v>
      </c>
      <c r="E550" s="11" t="s">
        <v>401</v>
      </c>
      <c r="F550" s="11" t="s">
        <v>402</v>
      </c>
      <c r="G550" s="11" t="s">
        <v>403</v>
      </c>
    </row>
    <row r="551" spans="1:7" ht="27.95" customHeight="1">
      <c r="A551" s="16" t="s">
        <v>1093</v>
      </c>
      <c r="B551" s="17" t="s">
        <v>1094</v>
      </c>
      <c r="C551" s="16" t="s">
        <v>406</v>
      </c>
      <c r="D551" s="16" t="s">
        <v>407</v>
      </c>
      <c r="E551" s="18">
        <v>0.7</v>
      </c>
      <c r="F551" s="19">
        <v>12.64</v>
      </c>
      <c r="G551" s="19">
        <v>8.848</v>
      </c>
    </row>
    <row r="552" spans="1:7" ht="15" customHeight="1">
      <c r="A552" s="1"/>
      <c r="B552" s="1"/>
      <c r="C552" s="1"/>
      <c r="D552" s="1"/>
      <c r="E552" s="494" t="s">
        <v>424</v>
      </c>
      <c r="F552" s="495"/>
      <c r="G552" s="20">
        <v>8.85</v>
      </c>
    </row>
    <row r="553" spans="1:7" ht="15" customHeight="1">
      <c r="A553" s="1"/>
      <c r="B553" s="1"/>
      <c r="C553" s="1"/>
      <c r="D553" s="1"/>
      <c r="E553" s="496" t="s">
        <v>425</v>
      </c>
      <c r="F553" s="497"/>
      <c r="G553" s="10">
        <v>87.57</v>
      </c>
    </row>
    <row r="554" spans="1:7" ht="9.95" customHeight="1">
      <c r="A554" s="1"/>
      <c r="B554" s="1"/>
      <c r="C554" s="498" t="s">
        <v>355</v>
      </c>
      <c r="D554" s="499"/>
      <c r="E554" s="1"/>
      <c r="F554" s="1"/>
      <c r="G554" s="1"/>
    </row>
    <row r="555" spans="1:7" ht="27" customHeight="1">
      <c r="A555" s="485" t="s">
        <v>1223</v>
      </c>
      <c r="B555" s="486"/>
      <c r="C555" s="486"/>
      <c r="D555" s="486"/>
      <c r="E555" s="486"/>
      <c r="F555" s="486"/>
      <c r="G555" s="486"/>
    </row>
    <row r="556" spans="1:7" ht="15" customHeight="1">
      <c r="A556" s="492" t="s">
        <v>398</v>
      </c>
      <c r="B556" s="493"/>
      <c r="C556" s="11" t="s">
        <v>399</v>
      </c>
      <c r="D556" s="11" t="s">
        <v>400</v>
      </c>
      <c r="E556" s="11" t="s">
        <v>401</v>
      </c>
      <c r="F556" s="11" t="s">
        <v>402</v>
      </c>
      <c r="G556" s="11" t="s">
        <v>403</v>
      </c>
    </row>
    <row r="557" spans="1:7" ht="27.95" customHeight="1">
      <c r="A557" s="16" t="s">
        <v>514</v>
      </c>
      <c r="B557" s="17" t="s">
        <v>515</v>
      </c>
      <c r="C557" s="16" t="s">
        <v>406</v>
      </c>
      <c r="D557" s="16" t="s">
        <v>407</v>
      </c>
      <c r="E557" s="18">
        <v>0.3</v>
      </c>
      <c r="F557" s="19">
        <v>19.81</v>
      </c>
      <c r="G557" s="19">
        <v>6.12129</v>
      </c>
    </row>
    <row r="558" spans="1:7" ht="27.95" customHeight="1">
      <c r="A558" s="16" t="s">
        <v>1091</v>
      </c>
      <c r="B558" s="17" t="s">
        <v>1092</v>
      </c>
      <c r="C558" s="16" t="s">
        <v>406</v>
      </c>
      <c r="D558" s="16" t="s">
        <v>407</v>
      </c>
      <c r="E558" s="18">
        <v>0.15</v>
      </c>
      <c r="F558" s="19">
        <v>19.81</v>
      </c>
      <c r="G558" s="19">
        <v>3.060645</v>
      </c>
    </row>
    <row r="559" spans="1:7" ht="20.1" customHeight="1">
      <c r="A559" s="16" t="s">
        <v>452</v>
      </c>
      <c r="B559" s="17" t="s">
        <v>453</v>
      </c>
      <c r="C559" s="16" t="s">
        <v>406</v>
      </c>
      <c r="D559" s="16" t="s">
        <v>407</v>
      </c>
      <c r="E559" s="18">
        <v>0.85</v>
      </c>
      <c r="F559" s="19">
        <v>19.81</v>
      </c>
      <c r="G559" s="19">
        <v>17.343655</v>
      </c>
    </row>
    <row r="560" spans="1:7" ht="20.1" customHeight="1">
      <c r="A560" s="16" t="s">
        <v>414</v>
      </c>
      <c r="B560" s="17" t="s">
        <v>429</v>
      </c>
      <c r="C560" s="16" t="s">
        <v>406</v>
      </c>
      <c r="D560" s="16" t="s">
        <v>407</v>
      </c>
      <c r="E560" s="18">
        <v>3.7</v>
      </c>
      <c r="F560" s="19">
        <v>14.34</v>
      </c>
      <c r="G560" s="19">
        <v>54.64974</v>
      </c>
    </row>
    <row r="561" spans="1:7" ht="15" customHeight="1">
      <c r="A561" s="1"/>
      <c r="B561" s="1"/>
      <c r="C561" s="1"/>
      <c r="D561" s="1"/>
      <c r="E561" s="494" t="s">
        <v>418</v>
      </c>
      <c r="F561" s="495"/>
      <c r="G561" s="20">
        <v>81.17</v>
      </c>
    </row>
    <row r="562" spans="1:7" ht="15" customHeight="1">
      <c r="A562" s="492" t="s">
        <v>419</v>
      </c>
      <c r="B562" s="493"/>
      <c r="C562" s="11" t="s">
        <v>399</v>
      </c>
      <c r="D562" s="11" t="s">
        <v>400</v>
      </c>
      <c r="E562" s="11" t="s">
        <v>401</v>
      </c>
      <c r="F562" s="11" t="s">
        <v>402</v>
      </c>
      <c r="G562" s="11" t="s">
        <v>403</v>
      </c>
    </row>
    <row r="563" spans="1:7" ht="36" customHeight="1">
      <c r="A563" s="16" t="s">
        <v>1143</v>
      </c>
      <c r="B563" s="17" t="s">
        <v>1144</v>
      </c>
      <c r="C563" s="16" t="s">
        <v>406</v>
      </c>
      <c r="D563" s="16" t="s">
        <v>1134</v>
      </c>
      <c r="E563" s="18">
        <v>0.0909</v>
      </c>
      <c r="F563" s="19">
        <v>20</v>
      </c>
      <c r="G563" s="19">
        <v>1.818</v>
      </c>
    </row>
    <row r="564" spans="1:7" ht="27.95" customHeight="1">
      <c r="A564" s="16" t="s">
        <v>995</v>
      </c>
      <c r="B564" s="17" t="s">
        <v>996</v>
      </c>
      <c r="C564" s="16" t="s">
        <v>406</v>
      </c>
      <c r="D564" s="16" t="s">
        <v>407</v>
      </c>
      <c r="E564" s="18">
        <v>0.7</v>
      </c>
      <c r="F564" s="19">
        <v>1.33</v>
      </c>
      <c r="G564" s="19">
        <v>0.931</v>
      </c>
    </row>
    <row r="565" spans="1:7" ht="27.95" customHeight="1">
      <c r="A565" s="16" t="s">
        <v>997</v>
      </c>
      <c r="B565" s="17" t="s">
        <v>996</v>
      </c>
      <c r="C565" s="16" t="s">
        <v>406</v>
      </c>
      <c r="D565" s="16" t="s">
        <v>407</v>
      </c>
      <c r="E565" s="18">
        <v>0.3</v>
      </c>
      <c r="F565" s="19">
        <v>0.3</v>
      </c>
      <c r="G565" s="19">
        <v>0.09</v>
      </c>
    </row>
    <row r="566" spans="1:7" ht="15" customHeight="1">
      <c r="A566" s="1"/>
      <c r="B566" s="1"/>
      <c r="C566" s="1"/>
      <c r="D566" s="1"/>
      <c r="E566" s="494" t="s">
        <v>424</v>
      </c>
      <c r="F566" s="495"/>
      <c r="G566" s="20">
        <v>2.84</v>
      </c>
    </row>
    <row r="567" spans="1:7" ht="15" customHeight="1">
      <c r="A567" s="1"/>
      <c r="B567" s="1"/>
      <c r="C567" s="1"/>
      <c r="D567" s="1"/>
      <c r="E567" s="496" t="s">
        <v>425</v>
      </c>
      <c r="F567" s="497"/>
      <c r="G567" s="10">
        <v>84.01</v>
      </c>
    </row>
    <row r="568" spans="1:7" ht="9.95" customHeight="1">
      <c r="A568" s="1"/>
      <c r="B568" s="1"/>
      <c r="C568" s="498" t="s">
        <v>355</v>
      </c>
      <c r="D568" s="499"/>
      <c r="E568" s="1"/>
      <c r="F568" s="1"/>
      <c r="G568" s="1"/>
    </row>
    <row r="569" spans="1:7" ht="20.1" customHeight="1">
      <c r="A569" s="485" t="s">
        <v>1224</v>
      </c>
      <c r="B569" s="486"/>
      <c r="C569" s="486"/>
      <c r="D569" s="486"/>
      <c r="E569" s="486"/>
      <c r="F569" s="486"/>
      <c r="G569" s="486"/>
    </row>
    <row r="570" spans="1:7" ht="15" customHeight="1">
      <c r="A570" s="492" t="s">
        <v>430</v>
      </c>
      <c r="B570" s="493"/>
      <c r="C570" s="11" t="s">
        <v>399</v>
      </c>
      <c r="D570" s="11" t="s">
        <v>400</v>
      </c>
      <c r="E570" s="11" t="s">
        <v>401</v>
      </c>
      <c r="F570" s="11" t="s">
        <v>402</v>
      </c>
      <c r="G570" s="11" t="s">
        <v>403</v>
      </c>
    </row>
    <row r="571" spans="1:7" ht="15" customHeight="1">
      <c r="A571" s="16" t="s">
        <v>434</v>
      </c>
      <c r="B571" s="17" t="s">
        <v>435</v>
      </c>
      <c r="C571" s="16" t="s">
        <v>406</v>
      </c>
      <c r="D571" s="16" t="s">
        <v>436</v>
      </c>
      <c r="E571" s="18">
        <v>2.0533</v>
      </c>
      <c r="F571" s="19">
        <v>6.3</v>
      </c>
      <c r="G571" s="19">
        <v>12.93579</v>
      </c>
    </row>
    <row r="572" spans="1:7" ht="15" customHeight="1">
      <c r="A572" s="1"/>
      <c r="B572" s="1"/>
      <c r="C572" s="1"/>
      <c r="D572" s="1"/>
      <c r="E572" s="494" t="s">
        <v>440</v>
      </c>
      <c r="F572" s="495"/>
      <c r="G572" s="20">
        <v>12.94</v>
      </c>
    </row>
    <row r="573" spans="1:7" ht="15" customHeight="1">
      <c r="A573" s="1"/>
      <c r="B573" s="1"/>
      <c r="C573" s="1"/>
      <c r="D573" s="1"/>
      <c r="E573" s="496" t="s">
        <v>425</v>
      </c>
      <c r="F573" s="497"/>
      <c r="G573" s="10">
        <v>12.93</v>
      </c>
    </row>
    <row r="574" spans="1:7" ht="9.95" customHeight="1">
      <c r="A574" s="1"/>
      <c r="B574" s="1"/>
      <c r="C574" s="498" t="s">
        <v>355</v>
      </c>
      <c r="D574" s="499"/>
      <c r="E574" s="1"/>
      <c r="F574" s="1"/>
      <c r="G574" s="1"/>
    </row>
    <row r="575" spans="1:7" ht="20.1" customHeight="1">
      <c r="A575" s="485" t="s">
        <v>1225</v>
      </c>
      <c r="B575" s="486"/>
      <c r="C575" s="486"/>
      <c r="D575" s="486"/>
      <c r="E575" s="486"/>
      <c r="F575" s="486"/>
      <c r="G575" s="486"/>
    </row>
    <row r="576" spans="1:7" ht="15" customHeight="1">
      <c r="A576" s="492" t="s">
        <v>430</v>
      </c>
      <c r="B576" s="493"/>
      <c r="C576" s="11" t="s">
        <v>399</v>
      </c>
      <c r="D576" s="11" t="s">
        <v>400</v>
      </c>
      <c r="E576" s="11" t="s">
        <v>401</v>
      </c>
      <c r="F576" s="11" t="s">
        <v>402</v>
      </c>
      <c r="G576" s="11" t="s">
        <v>403</v>
      </c>
    </row>
    <row r="577" spans="1:7" ht="15" customHeight="1">
      <c r="A577" s="16" t="s">
        <v>434</v>
      </c>
      <c r="B577" s="17" t="s">
        <v>435</v>
      </c>
      <c r="C577" s="16" t="s">
        <v>406</v>
      </c>
      <c r="D577" s="16" t="s">
        <v>436</v>
      </c>
      <c r="E577" s="18">
        <v>3.423</v>
      </c>
      <c r="F577" s="19">
        <v>6.3</v>
      </c>
      <c r="G577" s="19">
        <v>21.5649</v>
      </c>
    </row>
    <row r="578" spans="1:7" ht="15" customHeight="1">
      <c r="A578" s="1"/>
      <c r="B578" s="1"/>
      <c r="C578" s="1"/>
      <c r="D578" s="1"/>
      <c r="E578" s="494" t="s">
        <v>440</v>
      </c>
      <c r="F578" s="495"/>
      <c r="G578" s="20">
        <v>21.56</v>
      </c>
    </row>
    <row r="579" spans="1:7" ht="15" customHeight="1">
      <c r="A579" s="1"/>
      <c r="B579" s="1"/>
      <c r="C579" s="1"/>
      <c r="D579" s="1"/>
      <c r="E579" s="496" t="s">
        <v>425</v>
      </c>
      <c r="F579" s="497"/>
      <c r="G579" s="10">
        <v>21.56</v>
      </c>
    </row>
    <row r="580" spans="1:7" ht="9.95" customHeight="1">
      <c r="A580" s="1"/>
      <c r="B580" s="1"/>
      <c r="C580" s="498" t="s">
        <v>355</v>
      </c>
      <c r="D580" s="499"/>
      <c r="E580" s="1"/>
      <c r="F580" s="1"/>
      <c r="G580" s="1"/>
    </row>
    <row r="581" spans="1:7" ht="20.1" customHeight="1">
      <c r="A581" s="485" t="s">
        <v>1226</v>
      </c>
      <c r="B581" s="486"/>
      <c r="C581" s="486"/>
      <c r="D581" s="486"/>
      <c r="E581" s="486"/>
      <c r="F581" s="486"/>
      <c r="G581" s="486"/>
    </row>
    <row r="582" spans="1:7" ht="15" customHeight="1">
      <c r="A582" s="492" t="s">
        <v>398</v>
      </c>
      <c r="B582" s="493"/>
      <c r="C582" s="11" t="s">
        <v>399</v>
      </c>
      <c r="D582" s="11" t="s">
        <v>400</v>
      </c>
      <c r="E582" s="11" t="s">
        <v>401</v>
      </c>
      <c r="F582" s="11" t="s">
        <v>402</v>
      </c>
      <c r="G582" s="11" t="s">
        <v>403</v>
      </c>
    </row>
    <row r="583" spans="1:7" ht="27.95" customHeight="1">
      <c r="A583" s="16" t="s">
        <v>514</v>
      </c>
      <c r="B583" s="17" t="s">
        <v>515</v>
      </c>
      <c r="C583" s="16" t="s">
        <v>406</v>
      </c>
      <c r="D583" s="16" t="s">
        <v>407</v>
      </c>
      <c r="E583" s="18">
        <v>0.7</v>
      </c>
      <c r="F583" s="19">
        <v>19.81</v>
      </c>
      <c r="G583" s="19">
        <v>14.28301</v>
      </c>
    </row>
    <row r="584" spans="1:7" ht="20.1" customHeight="1">
      <c r="A584" s="16" t="s">
        <v>414</v>
      </c>
      <c r="B584" s="17" t="s">
        <v>429</v>
      </c>
      <c r="C584" s="16" t="s">
        <v>406</v>
      </c>
      <c r="D584" s="16" t="s">
        <v>407</v>
      </c>
      <c r="E584" s="18">
        <v>0.7</v>
      </c>
      <c r="F584" s="19">
        <v>14.34</v>
      </c>
      <c r="G584" s="19">
        <v>10.33914</v>
      </c>
    </row>
    <row r="585" spans="1:7" ht="15" customHeight="1">
      <c r="A585" s="1"/>
      <c r="B585" s="1"/>
      <c r="C585" s="1"/>
      <c r="D585" s="1"/>
      <c r="E585" s="494" t="s">
        <v>418</v>
      </c>
      <c r="F585" s="495"/>
      <c r="G585" s="20">
        <v>24.62</v>
      </c>
    </row>
    <row r="586" spans="1:7" ht="15" customHeight="1">
      <c r="A586" s="492" t="s">
        <v>430</v>
      </c>
      <c r="B586" s="493"/>
      <c r="C586" s="11" t="s">
        <v>399</v>
      </c>
      <c r="D586" s="11" t="s">
        <v>400</v>
      </c>
      <c r="E586" s="11" t="s">
        <v>401</v>
      </c>
      <c r="F586" s="11" t="s">
        <v>402</v>
      </c>
      <c r="G586" s="11" t="s">
        <v>403</v>
      </c>
    </row>
    <row r="587" spans="1:7" ht="15" customHeight="1">
      <c r="A587" s="16" t="s">
        <v>434</v>
      </c>
      <c r="B587" s="17" t="s">
        <v>435</v>
      </c>
      <c r="C587" s="16" t="s">
        <v>406</v>
      </c>
      <c r="D587" s="16" t="s">
        <v>436</v>
      </c>
      <c r="E587" s="18">
        <v>0.28</v>
      </c>
      <c r="F587" s="19">
        <v>6.3</v>
      </c>
      <c r="G587" s="19">
        <v>1.764</v>
      </c>
    </row>
    <row r="588" spans="1:7" ht="20.1" customHeight="1">
      <c r="A588" s="16" t="s">
        <v>437</v>
      </c>
      <c r="B588" s="17" t="s">
        <v>438</v>
      </c>
      <c r="C588" s="16" t="s">
        <v>406</v>
      </c>
      <c r="D588" s="16" t="s">
        <v>439</v>
      </c>
      <c r="E588" s="18">
        <v>0.05</v>
      </c>
      <c r="F588" s="19">
        <v>17.37</v>
      </c>
      <c r="G588" s="19">
        <v>0.8685</v>
      </c>
    </row>
    <row r="589" spans="1:7" ht="15" customHeight="1">
      <c r="A589" s="1"/>
      <c r="B589" s="1"/>
      <c r="C589" s="1"/>
      <c r="D589" s="1"/>
      <c r="E589" s="494" t="s">
        <v>440</v>
      </c>
      <c r="F589" s="495"/>
      <c r="G589" s="20">
        <v>2.63</v>
      </c>
    </row>
    <row r="590" spans="1:7" ht="15" customHeight="1">
      <c r="A590" s="492" t="s">
        <v>419</v>
      </c>
      <c r="B590" s="493"/>
      <c r="C590" s="11" t="s">
        <v>399</v>
      </c>
      <c r="D590" s="11" t="s">
        <v>400</v>
      </c>
      <c r="E590" s="11" t="s">
        <v>401</v>
      </c>
      <c r="F590" s="11" t="s">
        <v>402</v>
      </c>
      <c r="G590" s="11" t="s">
        <v>403</v>
      </c>
    </row>
    <row r="591" spans="1:7" ht="20.1" customHeight="1">
      <c r="A591" s="16" t="s">
        <v>1227</v>
      </c>
      <c r="B591" s="17" t="s">
        <v>1228</v>
      </c>
      <c r="C591" s="16" t="s">
        <v>406</v>
      </c>
      <c r="D591" s="16" t="s">
        <v>436</v>
      </c>
      <c r="E591" s="18">
        <v>0.52</v>
      </c>
      <c r="F591" s="19">
        <v>12.93</v>
      </c>
      <c r="G591" s="19">
        <v>6.7236</v>
      </c>
    </row>
    <row r="592" spans="1:7" ht="20.1" customHeight="1">
      <c r="A592" s="16" t="s">
        <v>1229</v>
      </c>
      <c r="B592" s="17" t="s">
        <v>1230</v>
      </c>
      <c r="C592" s="16" t="s">
        <v>406</v>
      </c>
      <c r="D592" s="16" t="s">
        <v>436</v>
      </c>
      <c r="E592" s="18">
        <v>0.28</v>
      </c>
      <c r="F592" s="19">
        <v>21.56</v>
      </c>
      <c r="G592" s="19">
        <v>6.0368</v>
      </c>
    </row>
    <row r="593" spans="1:7" ht="15" customHeight="1">
      <c r="A593" s="1"/>
      <c r="B593" s="1"/>
      <c r="C593" s="1"/>
      <c r="D593" s="1"/>
      <c r="E593" s="494" t="s">
        <v>424</v>
      </c>
      <c r="F593" s="495"/>
      <c r="G593" s="20">
        <v>12.76</v>
      </c>
    </row>
    <row r="594" spans="1:7" ht="15" customHeight="1">
      <c r="A594" s="1"/>
      <c r="B594" s="1"/>
      <c r="C594" s="1"/>
      <c r="D594" s="1"/>
      <c r="E594" s="496" t="s">
        <v>425</v>
      </c>
      <c r="F594" s="497"/>
      <c r="G594" s="10">
        <v>40.01</v>
      </c>
    </row>
    <row r="595" spans="1:7" ht="9.95" customHeight="1">
      <c r="A595" s="1"/>
      <c r="B595" s="1"/>
      <c r="C595" s="498" t="s">
        <v>355</v>
      </c>
      <c r="D595" s="499"/>
      <c r="E595" s="1"/>
      <c r="F595" s="1"/>
      <c r="G595" s="1"/>
    </row>
    <row r="596" spans="1:7" ht="27" customHeight="1">
      <c r="A596" s="485" t="s">
        <v>1231</v>
      </c>
      <c r="B596" s="486"/>
      <c r="C596" s="486"/>
      <c r="D596" s="486"/>
      <c r="E596" s="486"/>
      <c r="F596" s="486"/>
      <c r="G596" s="486"/>
    </row>
    <row r="597" spans="1:7" ht="15" customHeight="1">
      <c r="A597" s="492" t="s">
        <v>398</v>
      </c>
      <c r="B597" s="493"/>
      <c r="C597" s="11" t="s">
        <v>399</v>
      </c>
      <c r="D597" s="11" t="s">
        <v>400</v>
      </c>
      <c r="E597" s="11" t="s">
        <v>401</v>
      </c>
      <c r="F597" s="11" t="s">
        <v>402</v>
      </c>
      <c r="G597" s="11" t="s">
        <v>403</v>
      </c>
    </row>
    <row r="598" spans="1:7" ht="27.95" customHeight="1">
      <c r="A598" s="16" t="s">
        <v>514</v>
      </c>
      <c r="B598" s="17" t="s">
        <v>515</v>
      </c>
      <c r="C598" s="16" t="s">
        <v>406</v>
      </c>
      <c r="D598" s="16" t="s">
        <v>407</v>
      </c>
      <c r="E598" s="18">
        <v>2.35</v>
      </c>
      <c r="F598" s="19">
        <v>19.81</v>
      </c>
      <c r="G598" s="19">
        <v>47.950105</v>
      </c>
    </row>
    <row r="599" spans="1:7" ht="20.1" customHeight="1">
      <c r="A599" s="16" t="s">
        <v>414</v>
      </c>
      <c r="B599" s="17" t="s">
        <v>429</v>
      </c>
      <c r="C599" s="16" t="s">
        <v>406</v>
      </c>
      <c r="D599" s="16" t="s">
        <v>407</v>
      </c>
      <c r="E599" s="18">
        <v>2.35</v>
      </c>
      <c r="F599" s="19">
        <v>14.34</v>
      </c>
      <c r="G599" s="19">
        <v>34.70997</v>
      </c>
    </row>
    <row r="600" spans="1:7" ht="15" customHeight="1">
      <c r="A600" s="1"/>
      <c r="B600" s="1"/>
      <c r="C600" s="1"/>
      <c r="D600" s="1"/>
      <c r="E600" s="494" t="s">
        <v>418</v>
      </c>
      <c r="F600" s="495"/>
      <c r="G600" s="20">
        <v>82.66</v>
      </c>
    </row>
    <row r="601" spans="1:7" ht="15" customHeight="1">
      <c r="A601" s="492" t="s">
        <v>430</v>
      </c>
      <c r="B601" s="493"/>
      <c r="C601" s="11" t="s">
        <v>399</v>
      </c>
      <c r="D601" s="11" t="s">
        <v>400</v>
      </c>
      <c r="E601" s="11" t="s">
        <v>401</v>
      </c>
      <c r="F601" s="11" t="s">
        <v>402</v>
      </c>
      <c r="G601" s="11" t="s">
        <v>403</v>
      </c>
    </row>
    <row r="602" spans="1:7" ht="20.1" customHeight="1">
      <c r="A602" s="16" t="s">
        <v>1232</v>
      </c>
      <c r="B602" s="17" t="s">
        <v>1233</v>
      </c>
      <c r="C602" s="16" t="s">
        <v>406</v>
      </c>
      <c r="D602" s="16" t="s">
        <v>433</v>
      </c>
      <c r="E602" s="18">
        <v>0.55</v>
      </c>
      <c r="F602" s="19">
        <v>47.0399</v>
      </c>
      <c r="G602" s="19">
        <v>25.871945</v>
      </c>
    </row>
    <row r="603" spans="1:7" ht="15" customHeight="1">
      <c r="A603" s="16" t="s">
        <v>520</v>
      </c>
      <c r="B603" s="17" t="s">
        <v>521</v>
      </c>
      <c r="C603" s="16" t="s">
        <v>406</v>
      </c>
      <c r="D603" s="16" t="s">
        <v>436</v>
      </c>
      <c r="E603" s="18">
        <v>0.66</v>
      </c>
      <c r="F603" s="19">
        <v>10.65</v>
      </c>
      <c r="G603" s="19">
        <v>7.029</v>
      </c>
    </row>
    <row r="604" spans="1:7" ht="15" customHeight="1">
      <c r="A604" s="16" t="s">
        <v>434</v>
      </c>
      <c r="B604" s="17" t="s">
        <v>435</v>
      </c>
      <c r="C604" s="16" t="s">
        <v>406</v>
      </c>
      <c r="D604" s="16" t="s">
        <v>436</v>
      </c>
      <c r="E604" s="18">
        <v>0.125</v>
      </c>
      <c r="F604" s="19">
        <v>6.3</v>
      </c>
      <c r="G604" s="19">
        <v>0.7875</v>
      </c>
    </row>
    <row r="605" spans="1:7" ht="20.1" customHeight="1">
      <c r="A605" s="16" t="s">
        <v>437</v>
      </c>
      <c r="B605" s="17" t="s">
        <v>438</v>
      </c>
      <c r="C605" s="16" t="s">
        <v>406</v>
      </c>
      <c r="D605" s="16" t="s">
        <v>439</v>
      </c>
      <c r="E605" s="18">
        <v>0.3</v>
      </c>
      <c r="F605" s="19">
        <v>17.37</v>
      </c>
      <c r="G605" s="19">
        <v>5.211</v>
      </c>
    </row>
    <row r="606" spans="1:7" ht="15" customHeight="1">
      <c r="A606" s="1"/>
      <c r="B606" s="1"/>
      <c r="C606" s="1"/>
      <c r="D606" s="1"/>
      <c r="E606" s="494" t="s">
        <v>440</v>
      </c>
      <c r="F606" s="495"/>
      <c r="G606" s="20">
        <v>38.9</v>
      </c>
    </row>
    <row r="607" spans="1:7" ht="15" customHeight="1">
      <c r="A607" s="492" t="s">
        <v>419</v>
      </c>
      <c r="B607" s="493"/>
      <c r="C607" s="11" t="s">
        <v>399</v>
      </c>
      <c r="D607" s="11" t="s">
        <v>400</v>
      </c>
      <c r="E607" s="11" t="s">
        <v>401</v>
      </c>
      <c r="F607" s="11" t="s">
        <v>402</v>
      </c>
      <c r="G607" s="11" t="s">
        <v>403</v>
      </c>
    </row>
    <row r="608" spans="1:7" ht="20.1" customHeight="1">
      <c r="A608" s="16" t="s">
        <v>1204</v>
      </c>
      <c r="B608" s="17" t="s">
        <v>1205</v>
      </c>
      <c r="C608" s="16" t="s">
        <v>406</v>
      </c>
      <c r="D608" s="16" t="s">
        <v>433</v>
      </c>
      <c r="E608" s="18">
        <v>1</v>
      </c>
      <c r="F608" s="19">
        <v>3.24</v>
      </c>
      <c r="G608" s="19">
        <v>3.24</v>
      </c>
    </row>
    <row r="609" spans="1:7" ht="20.1" customHeight="1">
      <c r="A609" s="16" t="s">
        <v>564</v>
      </c>
      <c r="B609" s="17" t="s">
        <v>565</v>
      </c>
      <c r="C609" s="16" t="s">
        <v>406</v>
      </c>
      <c r="D609" s="16" t="s">
        <v>436</v>
      </c>
      <c r="E609" s="18">
        <v>0.32</v>
      </c>
      <c r="F609" s="19">
        <v>27.3</v>
      </c>
      <c r="G609" s="19">
        <v>8.736</v>
      </c>
    </row>
    <row r="610" spans="1:7" ht="20.1" customHeight="1">
      <c r="A610" s="16" t="s">
        <v>948</v>
      </c>
      <c r="B610" s="17" t="s">
        <v>949</v>
      </c>
      <c r="C610" s="16" t="s">
        <v>406</v>
      </c>
      <c r="D610" s="16" t="s">
        <v>436</v>
      </c>
      <c r="E610" s="18">
        <v>0.91</v>
      </c>
      <c r="F610" s="19">
        <v>7.23</v>
      </c>
      <c r="G610" s="19">
        <v>6.5793</v>
      </c>
    </row>
    <row r="611" spans="1:7" ht="15" customHeight="1">
      <c r="A611" s="1"/>
      <c r="B611" s="1"/>
      <c r="C611" s="1"/>
      <c r="D611" s="1"/>
      <c r="E611" s="494" t="s">
        <v>424</v>
      </c>
      <c r="F611" s="495"/>
      <c r="G611" s="20">
        <v>18.56</v>
      </c>
    </row>
    <row r="612" spans="1:7" ht="15" customHeight="1">
      <c r="A612" s="1"/>
      <c r="B612" s="1"/>
      <c r="C612" s="1"/>
      <c r="D612" s="1"/>
      <c r="E612" s="496" t="s">
        <v>425</v>
      </c>
      <c r="F612" s="497"/>
      <c r="G612" s="10">
        <v>140.12</v>
      </c>
    </row>
    <row r="613" spans="1:7" ht="9.95" customHeight="1">
      <c r="A613" s="1"/>
      <c r="B613" s="1"/>
      <c r="C613" s="498" t="s">
        <v>355</v>
      </c>
      <c r="D613" s="499"/>
      <c r="E613" s="1"/>
      <c r="F613" s="1"/>
      <c r="G613" s="1"/>
    </row>
    <row r="614" spans="1:7" ht="27" customHeight="1">
      <c r="A614" s="485" t="s">
        <v>1234</v>
      </c>
      <c r="B614" s="486"/>
      <c r="C614" s="486"/>
      <c r="D614" s="486"/>
      <c r="E614" s="486"/>
      <c r="F614" s="486"/>
      <c r="G614" s="486"/>
    </row>
    <row r="615" spans="1:7" ht="15" customHeight="1">
      <c r="A615" s="492" t="s">
        <v>430</v>
      </c>
      <c r="B615" s="493"/>
      <c r="C615" s="11" t="s">
        <v>399</v>
      </c>
      <c r="D615" s="11" t="s">
        <v>400</v>
      </c>
      <c r="E615" s="11" t="s">
        <v>401</v>
      </c>
      <c r="F615" s="11" t="s">
        <v>402</v>
      </c>
      <c r="G615" s="11" t="s">
        <v>403</v>
      </c>
    </row>
    <row r="616" spans="1:7" ht="15" customHeight="1">
      <c r="A616" s="16" t="s">
        <v>516</v>
      </c>
      <c r="B616" s="17" t="s">
        <v>517</v>
      </c>
      <c r="C616" s="16" t="s">
        <v>406</v>
      </c>
      <c r="D616" s="16" t="s">
        <v>439</v>
      </c>
      <c r="E616" s="18">
        <v>0.03</v>
      </c>
      <c r="F616" s="19">
        <v>11.9</v>
      </c>
      <c r="G616" s="19">
        <v>0.357</v>
      </c>
    </row>
    <row r="617" spans="1:7" ht="20.1" customHeight="1">
      <c r="A617" s="16" t="s">
        <v>1235</v>
      </c>
      <c r="B617" s="17" t="s">
        <v>1236</v>
      </c>
      <c r="C617" s="16" t="s">
        <v>406</v>
      </c>
      <c r="D617" s="16" t="s">
        <v>439</v>
      </c>
      <c r="E617" s="18">
        <v>0.37</v>
      </c>
      <c r="F617" s="19">
        <v>8.2998</v>
      </c>
      <c r="G617" s="19">
        <v>3.070926</v>
      </c>
    </row>
    <row r="618" spans="1:7" ht="20.1" customHeight="1">
      <c r="A618" s="16" t="s">
        <v>1237</v>
      </c>
      <c r="B618" s="17" t="s">
        <v>1238</v>
      </c>
      <c r="C618" s="16" t="s">
        <v>406</v>
      </c>
      <c r="D618" s="16" t="s">
        <v>439</v>
      </c>
      <c r="E618" s="18">
        <v>0.37</v>
      </c>
      <c r="F618" s="19">
        <v>7.9225</v>
      </c>
      <c r="G618" s="19">
        <v>2.931325</v>
      </c>
    </row>
    <row r="619" spans="1:7" ht="20.1" customHeight="1">
      <c r="A619" s="16" t="s">
        <v>1239</v>
      </c>
      <c r="B619" s="17" t="s">
        <v>1240</v>
      </c>
      <c r="C619" s="16" t="s">
        <v>406</v>
      </c>
      <c r="D619" s="16" t="s">
        <v>439</v>
      </c>
      <c r="E619" s="18">
        <v>0.37</v>
      </c>
      <c r="F619" s="19">
        <v>7.5452</v>
      </c>
      <c r="G619" s="19">
        <v>2.791724</v>
      </c>
    </row>
    <row r="620" spans="1:7" ht="15" customHeight="1">
      <c r="A620" s="1"/>
      <c r="B620" s="1"/>
      <c r="C620" s="1"/>
      <c r="D620" s="1"/>
      <c r="E620" s="494" t="s">
        <v>440</v>
      </c>
      <c r="F620" s="495"/>
      <c r="G620" s="20">
        <v>9.15</v>
      </c>
    </row>
    <row r="621" spans="1:7" ht="15" customHeight="1">
      <c r="A621" s="1"/>
      <c r="B621" s="1"/>
      <c r="C621" s="1"/>
      <c r="D621" s="1"/>
      <c r="E621" s="496" t="s">
        <v>425</v>
      </c>
      <c r="F621" s="497"/>
      <c r="G621" s="10">
        <v>9.15</v>
      </c>
    </row>
    <row r="622" spans="1:7" ht="9.95" customHeight="1">
      <c r="A622" s="1"/>
      <c r="B622" s="1"/>
      <c r="C622" s="498" t="s">
        <v>355</v>
      </c>
      <c r="D622" s="499"/>
      <c r="E622" s="1"/>
      <c r="F622" s="1"/>
      <c r="G622" s="1"/>
    </row>
    <row r="623" spans="1:7" ht="20.1" customHeight="1">
      <c r="A623" s="485" t="s">
        <v>1241</v>
      </c>
      <c r="B623" s="486"/>
      <c r="C623" s="486"/>
      <c r="D623" s="486"/>
      <c r="E623" s="486"/>
      <c r="F623" s="486"/>
      <c r="G623" s="486"/>
    </row>
    <row r="624" spans="1:7" ht="15" customHeight="1">
      <c r="A624" s="492" t="s">
        <v>398</v>
      </c>
      <c r="B624" s="493"/>
      <c r="C624" s="11" t="s">
        <v>399</v>
      </c>
      <c r="D624" s="11" t="s">
        <v>400</v>
      </c>
      <c r="E624" s="11" t="s">
        <v>401</v>
      </c>
      <c r="F624" s="11" t="s">
        <v>402</v>
      </c>
      <c r="G624" s="11" t="s">
        <v>403</v>
      </c>
    </row>
    <row r="625" spans="1:7" ht="20.1" customHeight="1">
      <c r="A625" s="16" t="s">
        <v>512</v>
      </c>
      <c r="B625" s="17" t="s">
        <v>513</v>
      </c>
      <c r="C625" s="16" t="s">
        <v>406</v>
      </c>
      <c r="D625" s="16" t="s">
        <v>407</v>
      </c>
      <c r="E625" s="18">
        <v>0.105</v>
      </c>
      <c r="F625" s="19">
        <v>19.81</v>
      </c>
      <c r="G625" s="19">
        <v>2.1424515</v>
      </c>
    </row>
    <row r="626" spans="1:7" ht="20.1" customHeight="1">
      <c r="A626" s="16" t="s">
        <v>414</v>
      </c>
      <c r="B626" s="17" t="s">
        <v>429</v>
      </c>
      <c r="C626" s="16" t="s">
        <v>406</v>
      </c>
      <c r="D626" s="16" t="s">
        <v>407</v>
      </c>
      <c r="E626" s="18">
        <v>0.105</v>
      </c>
      <c r="F626" s="19">
        <v>14.34</v>
      </c>
      <c r="G626" s="19">
        <v>1.550871</v>
      </c>
    </row>
    <row r="627" spans="1:7" ht="15" customHeight="1">
      <c r="A627" s="1"/>
      <c r="B627" s="1"/>
      <c r="C627" s="1"/>
      <c r="D627" s="1"/>
      <c r="E627" s="494" t="s">
        <v>418</v>
      </c>
      <c r="F627" s="495"/>
      <c r="G627" s="20">
        <v>3.69</v>
      </c>
    </row>
    <row r="628" spans="1:7" ht="15" customHeight="1">
      <c r="A628" s="1"/>
      <c r="B628" s="1"/>
      <c r="C628" s="1"/>
      <c r="D628" s="1"/>
      <c r="E628" s="496" t="s">
        <v>425</v>
      </c>
      <c r="F628" s="497"/>
      <c r="G628" s="10">
        <v>3.69</v>
      </c>
    </row>
    <row r="629" spans="1:7" ht="9.95" customHeight="1">
      <c r="A629" s="1"/>
      <c r="B629" s="1"/>
      <c r="C629" s="498" t="s">
        <v>355</v>
      </c>
      <c r="D629" s="499"/>
      <c r="E629" s="1"/>
      <c r="F629" s="1"/>
      <c r="G629" s="1"/>
    </row>
    <row r="630" spans="1:7" ht="20.1" customHeight="1">
      <c r="A630" s="485" t="s">
        <v>1242</v>
      </c>
      <c r="B630" s="486"/>
      <c r="C630" s="486"/>
      <c r="D630" s="486"/>
      <c r="E630" s="486"/>
      <c r="F630" s="486"/>
      <c r="G630" s="486"/>
    </row>
    <row r="631" spans="1:7" ht="15" customHeight="1">
      <c r="A631" s="492" t="s">
        <v>398</v>
      </c>
      <c r="B631" s="493"/>
      <c r="C631" s="11" t="s">
        <v>399</v>
      </c>
      <c r="D631" s="11" t="s">
        <v>400</v>
      </c>
      <c r="E631" s="11" t="s">
        <v>401</v>
      </c>
      <c r="F631" s="11" t="s">
        <v>402</v>
      </c>
      <c r="G631" s="11" t="s">
        <v>403</v>
      </c>
    </row>
    <row r="632" spans="1:7" ht="20.1" customHeight="1">
      <c r="A632" s="16" t="s">
        <v>1074</v>
      </c>
      <c r="B632" s="17" t="s">
        <v>1075</v>
      </c>
      <c r="C632" s="16" t="s">
        <v>406</v>
      </c>
      <c r="D632" s="16" t="s">
        <v>407</v>
      </c>
      <c r="E632" s="18">
        <v>1</v>
      </c>
      <c r="F632" s="19">
        <v>19.81</v>
      </c>
      <c r="G632" s="19">
        <v>19.81</v>
      </c>
    </row>
    <row r="633" spans="1:7" ht="15" customHeight="1">
      <c r="A633" s="1"/>
      <c r="B633" s="1"/>
      <c r="C633" s="1"/>
      <c r="D633" s="1"/>
      <c r="E633" s="494" t="s">
        <v>418</v>
      </c>
      <c r="F633" s="495"/>
      <c r="G633" s="20">
        <v>19.81</v>
      </c>
    </row>
    <row r="634" spans="1:7" ht="15" customHeight="1">
      <c r="A634" s="492" t="s">
        <v>430</v>
      </c>
      <c r="B634" s="493"/>
      <c r="C634" s="11" t="s">
        <v>399</v>
      </c>
      <c r="D634" s="11" t="s">
        <v>400</v>
      </c>
      <c r="E634" s="11" t="s">
        <v>401</v>
      </c>
      <c r="F634" s="11" t="s">
        <v>402</v>
      </c>
      <c r="G634" s="11" t="s">
        <v>403</v>
      </c>
    </row>
    <row r="635" spans="1:7" ht="15" customHeight="1">
      <c r="A635" s="16" t="s">
        <v>1076</v>
      </c>
      <c r="B635" s="17" t="s">
        <v>1077</v>
      </c>
      <c r="C635" s="16" t="s">
        <v>406</v>
      </c>
      <c r="D635" s="16" t="s">
        <v>610</v>
      </c>
      <c r="E635" s="18">
        <v>27</v>
      </c>
      <c r="F635" s="19">
        <v>4.907</v>
      </c>
      <c r="G635" s="19">
        <v>132.489</v>
      </c>
    </row>
    <row r="636" spans="1:7" ht="20.1" customHeight="1">
      <c r="A636" s="16" t="s">
        <v>1061</v>
      </c>
      <c r="B636" s="17" t="s">
        <v>1078</v>
      </c>
      <c r="C636" s="16" t="s">
        <v>406</v>
      </c>
      <c r="D636" s="16" t="s">
        <v>610</v>
      </c>
      <c r="E636" s="18">
        <v>0.67</v>
      </c>
      <c r="F636" s="19">
        <v>18.742</v>
      </c>
      <c r="G636" s="19">
        <v>18.83571</v>
      </c>
    </row>
    <row r="637" spans="1:7" ht="20.1" customHeight="1">
      <c r="A637" s="16" t="s">
        <v>1063</v>
      </c>
      <c r="B637" s="17" t="s">
        <v>1064</v>
      </c>
      <c r="C637" s="16" t="s">
        <v>406</v>
      </c>
      <c r="D637" s="16" t="s">
        <v>439</v>
      </c>
      <c r="E637" s="18">
        <v>0.33</v>
      </c>
      <c r="F637" s="19">
        <v>9.85</v>
      </c>
      <c r="G637" s="19">
        <v>3.2505</v>
      </c>
    </row>
    <row r="638" spans="1:7" ht="15" customHeight="1">
      <c r="A638" s="16" t="s">
        <v>1243</v>
      </c>
      <c r="B638" s="17" t="s">
        <v>1244</v>
      </c>
      <c r="C638" s="16" t="s">
        <v>406</v>
      </c>
      <c r="D638" s="16" t="s">
        <v>458</v>
      </c>
      <c r="E638" s="18">
        <v>0.0006</v>
      </c>
      <c r="F638" s="19">
        <v>31977.72</v>
      </c>
      <c r="G638" s="19">
        <v>19.186632</v>
      </c>
    </row>
    <row r="639" spans="1:7" ht="27.95" customHeight="1">
      <c r="A639" s="16" t="s">
        <v>1245</v>
      </c>
      <c r="B639" s="17" t="s">
        <v>1246</v>
      </c>
      <c r="C639" s="16" t="s">
        <v>406</v>
      </c>
      <c r="D639" s="16" t="s">
        <v>458</v>
      </c>
      <c r="E639" s="18">
        <v>0.00016</v>
      </c>
      <c r="F639" s="19">
        <v>529071.92</v>
      </c>
      <c r="G639" s="19">
        <v>97.34923328</v>
      </c>
    </row>
    <row r="640" spans="1:7" ht="15" customHeight="1">
      <c r="A640" s="1"/>
      <c r="B640" s="1"/>
      <c r="C640" s="1"/>
      <c r="D640" s="1"/>
      <c r="E640" s="494" t="s">
        <v>440</v>
      </c>
      <c r="F640" s="495"/>
      <c r="G640" s="20">
        <v>271.12</v>
      </c>
    </row>
    <row r="641" spans="1:7" ht="15" customHeight="1">
      <c r="A641" s="1"/>
      <c r="B641" s="1"/>
      <c r="C641" s="1"/>
      <c r="D641" s="1"/>
      <c r="E641" s="496" t="s">
        <v>425</v>
      </c>
      <c r="F641" s="497"/>
      <c r="G641" s="10">
        <v>290.92</v>
      </c>
    </row>
    <row r="642" spans="1:7" ht="9.95" customHeight="1">
      <c r="A642" s="1"/>
      <c r="B642" s="1"/>
      <c r="C642" s="498" t="s">
        <v>355</v>
      </c>
      <c r="D642" s="499"/>
      <c r="E642" s="1"/>
      <c r="F642" s="1"/>
      <c r="G642" s="1"/>
    </row>
    <row r="643" spans="1:7" ht="20.1" customHeight="1">
      <c r="A643" s="485" t="s">
        <v>1247</v>
      </c>
      <c r="B643" s="486"/>
      <c r="C643" s="486"/>
      <c r="D643" s="486"/>
      <c r="E643" s="486"/>
      <c r="F643" s="486"/>
      <c r="G643" s="486"/>
    </row>
    <row r="644" spans="1:7" ht="15" customHeight="1">
      <c r="A644" s="492" t="s">
        <v>398</v>
      </c>
      <c r="B644" s="493"/>
      <c r="C644" s="11" t="s">
        <v>399</v>
      </c>
      <c r="D644" s="11" t="s">
        <v>400</v>
      </c>
      <c r="E644" s="11" t="s">
        <v>401</v>
      </c>
      <c r="F644" s="11" t="s">
        <v>402</v>
      </c>
      <c r="G644" s="11" t="s">
        <v>403</v>
      </c>
    </row>
    <row r="645" spans="1:7" ht="20.1" customHeight="1">
      <c r="A645" s="16" t="s">
        <v>1074</v>
      </c>
      <c r="B645" s="17" t="s">
        <v>1075</v>
      </c>
      <c r="C645" s="16" t="s">
        <v>406</v>
      </c>
      <c r="D645" s="16" t="s">
        <v>407</v>
      </c>
      <c r="E645" s="18">
        <v>1</v>
      </c>
      <c r="F645" s="19">
        <v>19.81</v>
      </c>
      <c r="G645" s="19">
        <v>19.81</v>
      </c>
    </row>
    <row r="646" spans="1:7" ht="15" customHeight="1">
      <c r="A646" s="1"/>
      <c r="B646" s="1"/>
      <c r="C646" s="1"/>
      <c r="D646" s="1"/>
      <c r="E646" s="494" t="s">
        <v>418</v>
      </c>
      <c r="F646" s="495"/>
      <c r="G646" s="20">
        <v>19.81</v>
      </c>
    </row>
    <row r="647" spans="1:7" ht="15" customHeight="1">
      <c r="A647" s="492" t="s">
        <v>430</v>
      </c>
      <c r="B647" s="493"/>
      <c r="C647" s="11" t="s">
        <v>399</v>
      </c>
      <c r="D647" s="11" t="s">
        <v>400</v>
      </c>
      <c r="E647" s="11" t="s">
        <v>401</v>
      </c>
      <c r="F647" s="11" t="s">
        <v>402</v>
      </c>
      <c r="G647" s="11" t="s">
        <v>403</v>
      </c>
    </row>
    <row r="648" spans="1:7" ht="27.95" customHeight="1">
      <c r="A648" s="16" t="s">
        <v>1245</v>
      </c>
      <c r="B648" s="17" t="s">
        <v>1248</v>
      </c>
      <c r="C648" s="16" t="s">
        <v>406</v>
      </c>
      <c r="D648" s="16" t="s">
        <v>458</v>
      </c>
      <c r="E648" s="18">
        <v>8E-05</v>
      </c>
      <c r="F648" s="19">
        <v>529071.92</v>
      </c>
      <c r="G648" s="19">
        <v>53.05109956224</v>
      </c>
    </row>
    <row r="649" spans="1:7" ht="15" customHeight="1">
      <c r="A649" s="1"/>
      <c r="B649" s="1"/>
      <c r="C649" s="1"/>
      <c r="D649" s="1"/>
      <c r="E649" s="494" t="s">
        <v>440</v>
      </c>
      <c r="F649" s="495"/>
      <c r="G649" s="20">
        <v>53.05</v>
      </c>
    </row>
    <row r="650" spans="1:7" ht="15" customHeight="1">
      <c r="A650" s="1"/>
      <c r="B650" s="1"/>
      <c r="C650" s="1"/>
      <c r="D650" s="1"/>
      <c r="E650" s="496" t="s">
        <v>425</v>
      </c>
      <c r="F650" s="497"/>
      <c r="G650" s="10">
        <v>72.86</v>
      </c>
    </row>
    <row r="651" spans="1:7" ht="9.95" customHeight="1">
      <c r="A651" s="1"/>
      <c r="B651" s="1"/>
      <c r="C651" s="498" t="s">
        <v>355</v>
      </c>
      <c r="D651" s="499"/>
      <c r="E651" s="1"/>
      <c r="F651" s="1"/>
      <c r="G651" s="1"/>
    </row>
    <row r="652" spans="1:7" ht="20.1" customHeight="1">
      <c r="A652" s="485" t="s">
        <v>1249</v>
      </c>
      <c r="B652" s="486"/>
      <c r="C652" s="486"/>
      <c r="D652" s="486"/>
      <c r="E652" s="486"/>
      <c r="F652" s="486"/>
      <c r="G652" s="486"/>
    </row>
    <row r="653" spans="1:7" ht="15" customHeight="1">
      <c r="A653" s="492" t="s">
        <v>398</v>
      </c>
      <c r="B653" s="493"/>
      <c r="C653" s="11" t="s">
        <v>399</v>
      </c>
      <c r="D653" s="11" t="s">
        <v>400</v>
      </c>
      <c r="E653" s="11" t="s">
        <v>401</v>
      </c>
      <c r="F653" s="11" t="s">
        <v>402</v>
      </c>
      <c r="G653" s="11" t="s">
        <v>403</v>
      </c>
    </row>
    <row r="654" spans="1:7" ht="20.1" customHeight="1">
      <c r="A654" s="16" t="s">
        <v>568</v>
      </c>
      <c r="B654" s="17" t="s">
        <v>1172</v>
      </c>
      <c r="C654" s="16" t="s">
        <v>406</v>
      </c>
      <c r="D654" s="16" t="s">
        <v>407</v>
      </c>
      <c r="E654" s="18">
        <v>1</v>
      </c>
      <c r="F654" s="19">
        <v>22.25</v>
      </c>
      <c r="G654" s="19">
        <v>22.25</v>
      </c>
    </row>
    <row r="655" spans="1:7" ht="27.95" customHeight="1">
      <c r="A655" s="16" t="s">
        <v>1091</v>
      </c>
      <c r="B655" s="17" t="s">
        <v>1250</v>
      </c>
      <c r="C655" s="16" t="s">
        <v>406</v>
      </c>
      <c r="D655" s="16" t="s">
        <v>407</v>
      </c>
      <c r="E655" s="18">
        <v>1</v>
      </c>
      <c r="F655" s="19">
        <v>19.81</v>
      </c>
      <c r="G655" s="19">
        <v>19.81</v>
      </c>
    </row>
    <row r="656" spans="1:7" ht="15" customHeight="1">
      <c r="A656" s="1"/>
      <c r="B656" s="1"/>
      <c r="C656" s="1"/>
      <c r="D656" s="1"/>
      <c r="E656" s="494" t="s">
        <v>418</v>
      </c>
      <c r="F656" s="495"/>
      <c r="G656" s="20">
        <v>42.06</v>
      </c>
    </row>
    <row r="657" spans="1:7" ht="15" customHeight="1">
      <c r="A657" s="492" t="s">
        <v>430</v>
      </c>
      <c r="B657" s="493"/>
      <c r="C657" s="11" t="s">
        <v>399</v>
      </c>
      <c r="D657" s="11" t="s">
        <v>400</v>
      </c>
      <c r="E657" s="11" t="s">
        <v>401</v>
      </c>
      <c r="F657" s="11" t="s">
        <v>402</v>
      </c>
      <c r="G657" s="11" t="s">
        <v>403</v>
      </c>
    </row>
    <row r="658" spans="1:7" ht="15" customHeight="1">
      <c r="A658" s="16" t="s">
        <v>1076</v>
      </c>
      <c r="B658" s="17" t="s">
        <v>1077</v>
      </c>
      <c r="C658" s="16" t="s">
        <v>406</v>
      </c>
      <c r="D658" s="16" t="s">
        <v>610</v>
      </c>
      <c r="E658" s="18">
        <v>21.5</v>
      </c>
      <c r="F658" s="19">
        <v>4.907</v>
      </c>
      <c r="G658" s="19">
        <v>105.5005</v>
      </c>
    </row>
    <row r="659" spans="1:7" ht="20.1" customHeight="1">
      <c r="A659" s="16" t="s">
        <v>1061</v>
      </c>
      <c r="B659" s="17" t="s">
        <v>1078</v>
      </c>
      <c r="C659" s="16" t="s">
        <v>406</v>
      </c>
      <c r="D659" s="16" t="s">
        <v>610</v>
      </c>
      <c r="E659" s="18">
        <v>0.43</v>
      </c>
      <c r="F659" s="19">
        <v>18.742</v>
      </c>
      <c r="G659" s="19">
        <v>12.08859</v>
      </c>
    </row>
    <row r="660" spans="1:7" ht="20.1" customHeight="1">
      <c r="A660" s="16" t="s">
        <v>1063</v>
      </c>
      <c r="B660" s="17" t="s">
        <v>1064</v>
      </c>
      <c r="C660" s="16" t="s">
        <v>406</v>
      </c>
      <c r="D660" s="16" t="s">
        <v>439</v>
      </c>
      <c r="E660" s="18">
        <v>0.215</v>
      </c>
      <c r="F660" s="19">
        <v>9.85</v>
      </c>
      <c r="G660" s="19">
        <v>2.11775</v>
      </c>
    </row>
    <row r="661" spans="1:7" ht="20.1" customHeight="1">
      <c r="A661" s="16" t="s">
        <v>1153</v>
      </c>
      <c r="B661" s="17" t="s">
        <v>1154</v>
      </c>
      <c r="C661" s="16" t="s">
        <v>406</v>
      </c>
      <c r="D661" s="16" t="s">
        <v>458</v>
      </c>
      <c r="E661" s="18">
        <v>0.0006</v>
      </c>
      <c r="F661" s="19">
        <v>34987.2</v>
      </c>
      <c r="G661" s="19">
        <v>20.99232</v>
      </c>
    </row>
    <row r="662" spans="1:7" ht="20.1" customHeight="1">
      <c r="A662" s="16" t="s">
        <v>1155</v>
      </c>
      <c r="B662" s="17" t="s">
        <v>1251</v>
      </c>
      <c r="C662" s="16" t="s">
        <v>406</v>
      </c>
      <c r="D662" s="16" t="s">
        <v>458</v>
      </c>
      <c r="E662" s="18">
        <v>0.00014</v>
      </c>
      <c r="F662" s="19">
        <v>346182.7</v>
      </c>
      <c r="G662" s="19">
        <v>48.465578</v>
      </c>
    </row>
    <row r="663" spans="1:7" ht="27.95" customHeight="1">
      <c r="A663" s="16" t="s">
        <v>1252</v>
      </c>
      <c r="B663" s="17" t="s">
        <v>1253</v>
      </c>
      <c r="C663" s="16" t="s">
        <v>406</v>
      </c>
      <c r="D663" s="16" t="s">
        <v>458</v>
      </c>
      <c r="E663" s="18">
        <v>0.00014</v>
      </c>
      <c r="F663" s="19">
        <v>198000</v>
      </c>
      <c r="G663" s="19">
        <v>27.72</v>
      </c>
    </row>
    <row r="664" spans="1:7" ht="15" customHeight="1">
      <c r="A664" s="1"/>
      <c r="B664" s="1"/>
      <c r="C664" s="1"/>
      <c r="D664" s="1"/>
      <c r="E664" s="494" t="s">
        <v>440</v>
      </c>
      <c r="F664" s="495"/>
      <c r="G664" s="20">
        <v>216.89</v>
      </c>
    </row>
    <row r="665" spans="1:7" ht="15" customHeight="1">
      <c r="A665" s="1"/>
      <c r="B665" s="1"/>
      <c r="C665" s="1"/>
      <c r="D665" s="1"/>
      <c r="E665" s="496" t="s">
        <v>425</v>
      </c>
      <c r="F665" s="497"/>
      <c r="G665" s="10">
        <v>258.94</v>
      </c>
    </row>
    <row r="666" spans="1:7" ht="9.95" customHeight="1">
      <c r="A666" s="1"/>
      <c r="B666" s="1"/>
      <c r="C666" s="498" t="s">
        <v>355</v>
      </c>
      <c r="D666" s="499"/>
      <c r="E666" s="1"/>
      <c r="F666" s="1"/>
      <c r="G666" s="1"/>
    </row>
    <row r="667" spans="1:7" ht="20.1" customHeight="1">
      <c r="A667" s="485" t="s">
        <v>1254</v>
      </c>
      <c r="B667" s="486"/>
      <c r="C667" s="486"/>
      <c r="D667" s="486"/>
      <c r="E667" s="486"/>
      <c r="F667" s="486"/>
      <c r="G667" s="486"/>
    </row>
    <row r="668" spans="1:7" ht="15" customHeight="1">
      <c r="A668" s="492" t="s">
        <v>398</v>
      </c>
      <c r="B668" s="493"/>
      <c r="C668" s="11" t="s">
        <v>399</v>
      </c>
      <c r="D668" s="11" t="s">
        <v>400</v>
      </c>
      <c r="E668" s="11" t="s">
        <v>401</v>
      </c>
      <c r="F668" s="11" t="s">
        <v>402</v>
      </c>
      <c r="G668" s="11" t="s">
        <v>403</v>
      </c>
    </row>
    <row r="669" spans="1:7" ht="20.1" customHeight="1">
      <c r="A669" s="16" t="s">
        <v>568</v>
      </c>
      <c r="B669" s="17" t="s">
        <v>1172</v>
      </c>
      <c r="C669" s="16" t="s">
        <v>406</v>
      </c>
      <c r="D669" s="16" t="s">
        <v>407</v>
      </c>
      <c r="E669" s="18">
        <v>1</v>
      </c>
      <c r="F669" s="19">
        <v>22.25</v>
      </c>
      <c r="G669" s="19">
        <v>22.25</v>
      </c>
    </row>
    <row r="670" spans="1:7" ht="27.95" customHeight="1">
      <c r="A670" s="16" t="s">
        <v>1091</v>
      </c>
      <c r="B670" s="17" t="s">
        <v>1250</v>
      </c>
      <c r="C670" s="16" t="s">
        <v>406</v>
      </c>
      <c r="D670" s="16" t="s">
        <v>407</v>
      </c>
      <c r="E670" s="18">
        <v>1</v>
      </c>
      <c r="F670" s="19">
        <v>19.81</v>
      </c>
      <c r="G670" s="19">
        <v>19.81</v>
      </c>
    </row>
    <row r="671" spans="1:7" ht="15" customHeight="1">
      <c r="A671" s="1"/>
      <c r="B671" s="1"/>
      <c r="C671" s="1"/>
      <c r="D671" s="1"/>
      <c r="E671" s="494" t="s">
        <v>418</v>
      </c>
      <c r="F671" s="495"/>
      <c r="G671" s="20">
        <v>42.06</v>
      </c>
    </row>
    <row r="672" spans="1:7" ht="15" customHeight="1">
      <c r="A672" s="492" t="s">
        <v>430</v>
      </c>
      <c r="B672" s="493"/>
      <c r="C672" s="11" t="s">
        <v>399</v>
      </c>
      <c r="D672" s="11" t="s">
        <v>400</v>
      </c>
      <c r="E672" s="11" t="s">
        <v>401</v>
      </c>
      <c r="F672" s="11" t="s">
        <v>402</v>
      </c>
      <c r="G672" s="11" t="s">
        <v>403</v>
      </c>
    </row>
    <row r="673" spans="1:7" ht="15" customHeight="1">
      <c r="A673" s="16" t="s">
        <v>1076</v>
      </c>
      <c r="B673" s="17" t="s">
        <v>1077</v>
      </c>
      <c r="C673" s="16" t="s">
        <v>406</v>
      </c>
      <c r="D673" s="16" t="s">
        <v>610</v>
      </c>
      <c r="E673" s="18">
        <v>2.15</v>
      </c>
      <c r="F673" s="19">
        <v>4.907</v>
      </c>
      <c r="G673" s="19">
        <v>10.55005</v>
      </c>
    </row>
    <row r="674" spans="1:7" ht="20.1" customHeight="1">
      <c r="A674" s="16" t="s">
        <v>1061</v>
      </c>
      <c r="B674" s="17" t="s">
        <v>1078</v>
      </c>
      <c r="C674" s="16" t="s">
        <v>406</v>
      </c>
      <c r="D674" s="16" t="s">
        <v>610</v>
      </c>
      <c r="E674" s="18">
        <v>0.043</v>
      </c>
      <c r="F674" s="19">
        <v>18.742</v>
      </c>
      <c r="G674" s="19">
        <v>1.208859</v>
      </c>
    </row>
    <row r="675" spans="1:7" ht="20.1" customHeight="1">
      <c r="A675" s="16" t="s">
        <v>1063</v>
      </c>
      <c r="B675" s="17" t="s">
        <v>1064</v>
      </c>
      <c r="C675" s="16" t="s">
        <v>406</v>
      </c>
      <c r="D675" s="16" t="s">
        <v>439</v>
      </c>
      <c r="E675" s="18">
        <v>0.022</v>
      </c>
      <c r="F675" s="19">
        <v>9.85</v>
      </c>
      <c r="G675" s="19">
        <v>0.2167</v>
      </c>
    </row>
    <row r="676" spans="1:7" ht="20.1" customHeight="1">
      <c r="A676" s="16" t="s">
        <v>1155</v>
      </c>
      <c r="B676" s="17" t="s">
        <v>1251</v>
      </c>
      <c r="C676" s="16" t="s">
        <v>406</v>
      </c>
      <c r="D676" s="16" t="s">
        <v>458</v>
      </c>
      <c r="E676" s="18">
        <v>9.2E-05</v>
      </c>
      <c r="F676" s="19">
        <v>346182.7</v>
      </c>
      <c r="G676" s="19">
        <v>31.8488084</v>
      </c>
    </row>
    <row r="677" spans="1:7" ht="27.95" customHeight="1">
      <c r="A677" s="16" t="s">
        <v>1252</v>
      </c>
      <c r="B677" s="17" t="s">
        <v>1253</v>
      </c>
      <c r="C677" s="16" t="s">
        <v>406</v>
      </c>
      <c r="D677" s="16" t="s">
        <v>458</v>
      </c>
      <c r="E677" s="18">
        <v>9.2E-05</v>
      </c>
      <c r="F677" s="19">
        <v>198000</v>
      </c>
      <c r="G677" s="19">
        <v>18.216</v>
      </c>
    </row>
    <row r="678" spans="1:7" ht="15" customHeight="1">
      <c r="A678" s="1"/>
      <c r="B678" s="1"/>
      <c r="C678" s="1"/>
      <c r="D678" s="1"/>
      <c r="E678" s="494" t="s">
        <v>440</v>
      </c>
      <c r="F678" s="495"/>
      <c r="G678" s="20">
        <v>62.05</v>
      </c>
    </row>
    <row r="679" spans="1:7" ht="15" customHeight="1">
      <c r="A679" s="1"/>
      <c r="B679" s="1"/>
      <c r="C679" s="1"/>
      <c r="D679" s="1"/>
      <c r="E679" s="496" t="s">
        <v>425</v>
      </c>
      <c r="F679" s="497"/>
      <c r="G679" s="10">
        <v>104.1</v>
      </c>
    </row>
    <row r="680" spans="1:7" ht="9.95" customHeight="1">
      <c r="A680" s="1"/>
      <c r="B680" s="1"/>
      <c r="C680" s="498" t="s">
        <v>355</v>
      </c>
      <c r="D680" s="499"/>
      <c r="E680" s="1"/>
      <c r="F680" s="1"/>
      <c r="G680" s="1"/>
    </row>
    <row r="681" spans="1:7" ht="27" customHeight="1">
      <c r="A681" s="485" t="s">
        <v>1255</v>
      </c>
      <c r="B681" s="486"/>
      <c r="C681" s="486"/>
      <c r="D681" s="486"/>
      <c r="E681" s="486"/>
      <c r="F681" s="486"/>
      <c r="G681" s="486"/>
    </row>
    <row r="682" spans="1:7" ht="15" customHeight="1">
      <c r="A682" s="492" t="s">
        <v>430</v>
      </c>
      <c r="B682" s="493"/>
      <c r="C682" s="11" t="s">
        <v>399</v>
      </c>
      <c r="D682" s="11" t="s">
        <v>400</v>
      </c>
      <c r="E682" s="11" t="s">
        <v>401</v>
      </c>
      <c r="F682" s="11" t="s">
        <v>402</v>
      </c>
      <c r="G682" s="11" t="s">
        <v>403</v>
      </c>
    </row>
    <row r="683" spans="1:7" ht="27.95" customHeight="1">
      <c r="A683" s="16" t="s">
        <v>1256</v>
      </c>
      <c r="B683" s="17" t="s">
        <v>1257</v>
      </c>
      <c r="C683" s="16" t="s">
        <v>406</v>
      </c>
      <c r="D683" s="16" t="s">
        <v>458</v>
      </c>
      <c r="E683" s="18">
        <v>0.00032</v>
      </c>
      <c r="F683" s="19">
        <v>213675</v>
      </c>
      <c r="G683" s="19">
        <v>68.376</v>
      </c>
    </row>
    <row r="684" spans="1:7" ht="15" customHeight="1">
      <c r="A684" s="1"/>
      <c r="B684" s="1"/>
      <c r="C684" s="1"/>
      <c r="D684" s="1"/>
      <c r="E684" s="494" t="s">
        <v>440</v>
      </c>
      <c r="F684" s="495"/>
      <c r="G684" s="20">
        <v>68.38</v>
      </c>
    </row>
    <row r="685" spans="1:7" ht="15" customHeight="1">
      <c r="A685" s="1"/>
      <c r="B685" s="1"/>
      <c r="C685" s="1"/>
      <c r="D685" s="1"/>
      <c r="E685" s="496" t="s">
        <v>425</v>
      </c>
      <c r="F685" s="497"/>
      <c r="G685" s="10">
        <v>68.37</v>
      </c>
    </row>
    <row r="686" spans="1:7" ht="9.95" customHeight="1">
      <c r="A686" s="1"/>
      <c r="B686" s="1"/>
      <c r="C686" s="498" t="s">
        <v>355</v>
      </c>
      <c r="D686" s="499"/>
      <c r="E686" s="1"/>
      <c r="F686" s="1"/>
      <c r="G686" s="1"/>
    </row>
    <row r="687" spans="1:7" ht="27" customHeight="1">
      <c r="A687" s="485" t="s">
        <v>1258</v>
      </c>
      <c r="B687" s="486"/>
      <c r="C687" s="486"/>
      <c r="D687" s="486"/>
      <c r="E687" s="486"/>
      <c r="F687" s="486"/>
      <c r="G687" s="486"/>
    </row>
    <row r="688" spans="1:7" ht="15" customHeight="1">
      <c r="A688" s="492" t="s">
        <v>430</v>
      </c>
      <c r="B688" s="493"/>
      <c r="C688" s="11" t="s">
        <v>399</v>
      </c>
      <c r="D688" s="11" t="s">
        <v>400</v>
      </c>
      <c r="E688" s="11" t="s">
        <v>401</v>
      </c>
      <c r="F688" s="11" t="s">
        <v>402</v>
      </c>
      <c r="G688" s="11" t="s">
        <v>403</v>
      </c>
    </row>
    <row r="689" spans="1:7" ht="27.95" customHeight="1">
      <c r="A689" s="16" t="s">
        <v>1256</v>
      </c>
      <c r="B689" s="17" t="s">
        <v>1257</v>
      </c>
      <c r="C689" s="16" t="s">
        <v>406</v>
      </c>
      <c r="D689" s="16" t="s">
        <v>458</v>
      </c>
      <c r="E689" s="18">
        <v>0.0002</v>
      </c>
      <c r="F689" s="19">
        <v>213675</v>
      </c>
      <c r="G689" s="19">
        <v>42.735</v>
      </c>
    </row>
    <row r="690" spans="1:7" ht="15" customHeight="1">
      <c r="A690" s="1"/>
      <c r="B690" s="1"/>
      <c r="C690" s="1"/>
      <c r="D690" s="1"/>
      <c r="E690" s="494" t="s">
        <v>440</v>
      </c>
      <c r="F690" s="495"/>
      <c r="G690" s="20">
        <v>42.74</v>
      </c>
    </row>
    <row r="691" spans="1:7" ht="15" customHeight="1">
      <c r="A691" s="1"/>
      <c r="B691" s="1"/>
      <c r="C691" s="1"/>
      <c r="D691" s="1"/>
      <c r="E691" s="496" t="s">
        <v>425</v>
      </c>
      <c r="F691" s="497"/>
      <c r="G691" s="10">
        <v>42.73</v>
      </c>
    </row>
    <row r="692" spans="1:7" ht="9.95" customHeight="1">
      <c r="A692" s="1"/>
      <c r="B692" s="1"/>
      <c r="C692" s="498" t="s">
        <v>355</v>
      </c>
      <c r="D692" s="499"/>
      <c r="E692" s="1"/>
      <c r="F692" s="1"/>
      <c r="G692" s="1"/>
    </row>
    <row r="693" spans="1:7" ht="20.1" customHeight="1">
      <c r="A693" s="485" t="s">
        <v>1259</v>
      </c>
      <c r="B693" s="486"/>
      <c r="C693" s="486"/>
      <c r="D693" s="486"/>
      <c r="E693" s="486"/>
      <c r="F693" s="486"/>
      <c r="G693" s="486"/>
    </row>
    <row r="694" spans="1:7" ht="15" customHeight="1">
      <c r="A694" s="492" t="s">
        <v>430</v>
      </c>
      <c r="B694" s="493"/>
      <c r="C694" s="11" t="s">
        <v>399</v>
      </c>
      <c r="D694" s="11" t="s">
        <v>400</v>
      </c>
      <c r="E694" s="11" t="s">
        <v>401</v>
      </c>
      <c r="F694" s="11" t="s">
        <v>402</v>
      </c>
      <c r="G694" s="11" t="s">
        <v>403</v>
      </c>
    </row>
    <row r="695" spans="1:7" ht="20.1" customHeight="1">
      <c r="A695" s="16" t="s">
        <v>673</v>
      </c>
      <c r="B695" s="17" t="s">
        <v>674</v>
      </c>
      <c r="C695" s="16" t="s">
        <v>406</v>
      </c>
      <c r="D695" s="16" t="s">
        <v>471</v>
      </c>
      <c r="E695" s="18">
        <v>0.62</v>
      </c>
      <c r="F695" s="19">
        <v>90</v>
      </c>
      <c r="G695" s="19">
        <v>58.59</v>
      </c>
    </row>
    <row r="696" spans="1:7" ht="20.1" customHeight="1">
      <c r="A696" s="16" t="s">
        <v>839</v>
      </c>
      <c r="B696" s="17" t="s">
        <v>938</v>
      </c>
      <c r="C696" s="16" t="s">
        <v>406</v>
      </c>
      <c r="D696" s="16" t="s">
        <v>439</v>
      </c>
      <c r="E696" s="18">
        <v>352</v>
      </c>
      <c r="F696" s="19">
        <v>0.516</v>
      </c>
      <c r="G696" s="19">
        <v>190.7136</v>
      </c>
    </row>
    <row r="697" spans="1:7" ht="20.1" customHeight="1">
      <c r="A697" s="16" t="s">
        <v>677</v>
      </c>
      <c r="B697" s="17" t="s">
        <v>678</v>
      </c>
      <c r="C697" s="16" t="s">
        <v>406</v>
      </c>
      <c r="D697" s="16" t="s">
        <v>562</v>
      </c>
      <c r="E697" s="18">
        <v>1.1455</v>
      </c>
      <c r="F697" s="19">
        <v>61.535</v>
      </c>
      <c r="G697" s="19">
        <v>74.012759625</v>
      </c>
    </row>
    <row r="698" spans="1:7" ht="15" customHeight="1">
      <c r="A698" s="1"/>
      <c r="B698" s="1"/>
      <c r="C698" s="1"/>
      <c r="D698" s="1"/>
      <c r="E698" s="494" t="s">
        <v>440</v>
      </c>
      <c r="F698" s="495"/>
      <c r="G698" s="20">
        <v>323.31</v>
      </c>
    </row>
    <row r="699" spans="1:7" ht="15" customHeight="1">
      <c r="A699" s="1"/>
      <c r="B699" s="1"/>
      <c r="C699" s="1"/>
      <c r="D699" s="1"/>
      <c r="E699" s="496" t="s">
        <v>425</v>
      </c>
      <c r="F699" s="497"/>
      <c r="G699" s="10">
        <v>323.31</v>
      </c>
    </row>
    <row r="700" spans="1:7" ht="9.95" customHeight="1">
      <c r="A700" s="1"/>
      <c r="B700" s="1"/>
      <c r="C700" s="498" t="s">
        <v>355</v>
      </c>
      <c r="D700" s="499"/>
      <c r="E700" s="1"/>
      <c r="F700" s="1"/>
      <c r="G700" s="1"/>
    </row>
    <row r="701" spans="1:7" ht="27" customHeight="1">
      <c r="A701" s="485" t="s">
        <v>1260</v>
      </c>
      <c r="B701" s="486"/>
      <c r="C701" s="486"/>
      <c r="D701" s="486"/>
      <c r="E701" s="486"/>
      <c r="F701" s="486"/>
      <c r="G701" s="486"/>
    </row>
    <row r="702" spans="1:7" ht="15" customHeight="1">
      <c r="A702" s="492" t="s">
        <v>398</v>
      </c>
      <c r="B702" s="493"/>
      <c r="C702" s="11" t="s">
        <v>399</v>
      </c>
      <c r="D702" s="11" t="s">
        <v>400</v>
      </c>
      <c r="E702" s="11" t="s">
        <v>401</v>
      </c>
      <c r="F702" s="11" t="s">
        <v>402</v>
      </c>
      <c r="G702" s="11" t="s">
        <v>403</v>
      </c>
    </row>
    <row r="703" spans="1:7" ht="20.1" customHeight="1">
      <c r="A703" s="16" t="s">
        <v>452</v>
      </c>
      <c r="B703" s="17" t="s">
        <v>453</v>
      </c>
      <c r="C703" s="16" t="s">
        <v>406</v>
      </c>
      <c r="D703" s="16" t="s">
        <v>407</v>
      </c>
      <c r="E703" s="18">
        <v>1</v>
      </c>
      <c r="F703" s="19">
        <v>19.81</v>
      </c>
      <c r="G703" s="19">
        <v>20.4043</v>
      </c>
    </row>
    <row r="704" spans="1:7" ht="20.1" customHeight="1">
      <c r="A704" s="16" t="s">
        <v>414</v>
      </c>
      <c r="B704" s="17" t="s">
        <v>429</v>
      </c>
      <c r="C704" s="16" t="s">
        <v>406</v>
      </c>
      <c r="D704" s="16" t="s">
        <v>407</v>
      </c>
      <c r="E704" s="18">
        <v>1</v>
      </c>
      <c r="F704" s="19">
        <v>14.34</v>
      </c>
      <c r="G704" s="19">
        <v>14.7702</v>
      </c>
    </row>
    <row r="705" spans="1:7" ht="15" customHeight="1">
      <c r="A705" s="1"/>
      <c r="B705" s="1"/>
      <c r="C705" s="1"/>
      <c r="D705" s="1"/>
      <c r="E705" s="494" t="s">
        <v>418</v>
      </c>
      <c r="F705" s="495"/>
      <c r="G705" s="20">
        <v>35.17</v>
      </c>
    </row>
    <row r="706" spans="1:7" ht="15" customHeight="1">
      <c r="A706" s="492" t="s">
        <v>430</v>
      </c>
      <c r="B706" s="493"/>
      <c r="C706" s="11" t="s">
        <v>399</v>
      </c>
      <c r="D706" s="11" t="s">
        <v>400</v>
      </c>
      <c r="E706" s="11" t="s">
        <v>401</v>
      </c>
      <c r="F706" s="11" t="s">
        <v>402</v>
      </c>
      <c r="G706" s="11" t="s">
        <v>403</v>
      </c>
    </row>
    <row r="707" spans="1:7" ht="20.1" customHeight="1">
      <c r="A707" s="16" t="s">
        <v>1261</v>
      </c>
      <c r="B707" s="17" t="s">
        <v>1262</v>
      </c>
      <c r="C707" s="16" t="s">
        <v>406</v>
      </c>
      <c r="D707" s="16" t="s">
        <v>458</v>
      </c>
      <c r="E707" s="18">
        <v>13</v>
      </c>
      <c r="F707" s="19">
        <v>3.4</v>
      </c>
      <c r="G707" s="19">
        <v>44.2</v>
      </c>
    </row>
    <row r="708" spans="1:7" ht="15" customHeight="1">
      <c r="A708" s="1"/>
      <c r="B708" s="1"/>
      <c r="C708" s="1"/>
      <c r="D708" s="1"/>
      <c r="E708" s="494" t="s">
        <v>440</v>
      </c>
      <c r="F708" s="495"/>
      <c r="G708" s="20">
        <v>44.2</v>
      </c>
    </row>
    <row r="709" spans="1:7" ht="15" customHeight="1">
      <c r="A709" s="492" t="s">
        <v>419</v>
      </c>
      <c r="B709" s="493"/>
      <c r="C709" s="11" t="s">
        <v>399</v>
      </c>
      <c r="D709" s="11" t="s">
        <v>400</v>
      </c>
      <c r="E709" s="11" t="s">
        <v>401</v>
      </c>
      <c r="F709" s="11" t="s">
        <v>402</v>
      </c>
      <c r="G709" s="11" t="s">
        <v>403</v>
      </c>
    </row>
    <row r="710" spans="1:7" ht="20.1" customHeight="1">
      <c r="A710" s="16" t="s">
        <v>629</v>
      </c>
      <c r="B710" s="17" t="s">
        <v>630</v>
      </c>
      <c r="C710" s="16" t="s">
        <v>406</v>
      </c>
      <c r="D710" s="16" t="s">
        <v>471</v>
      </c>
      <c r="E710" s="18">
        <v>0.02</v>
      </c>
      <c r="F710" s="19">
        <v>371.16</v>
      </c>
      <c r="G710" s="19">
        <v>7.4232</v>
      </c>
    </row>
    <row r="711" spans="1:7" ht="36" customHeight="1">
      <c r="A711" s="16" t="s">
        <v>1263</v>
      </c>
      <c r="B711" s="17" t="s">
        <v>1264</v>
      </c>
      <c r="C711" s="16" t="s">
        <v>406</v>
      </c>
      <c r="D711" s="16" t="s">
        <v>471</v>
      </c>
      <c r="E711" s="18">
        <v>0.11</v>
      </c>
      <c r="F711" s="19">
        <v>323.31</v>
      </c>
      <c r="G711" s="19">
        <v>35.5641</v>
      </c>
    </row>
    <row r="712" spans="1:7" ht="15" customHeight="1">
      <c r="A712" s="1"/>
      <c r="B712" s="1"/>
      <c r="C712" s="1"/>
      <c r="D712" s="1"/>
      <c r="E712" s="494" t="s">
        <v>424</v>
      </c>
      <c r="F712" s="495"/>
      <c r="G712" s="20">
        <v>42.98</v>
      </c>
    </row>
    <row r="713" spans="1:7" ht="15" customHeight="1">
      <c r="A713" s="1"/>
      <c r="B713" s="1"/>
      <c r="C713" s="1"/>
      <c r="D713" s="1"/>
      <c r="E713" s="496" t="s">
        <v>425</v>
      </c>
      <c r="F713" s="497"/>
      <c r="G713" s="10">
        <v>122.36</v>
      </c>
    </row>
    <row r="714" spans="1:7" ht="9.95" customHeight="1">
      <c r="A714" s="1"/>
      <c r="B714" s="1"/>
      <c r="C714" s="498" t="s">
        <v>355</v>
      </c>
      <c r="D714" s="499"/>
      <c r="E714" s="1"/>
      <c r="F714" s="1"/>
      <c r="G714" s="1"/>
    </row>
    <row r="715" spans="1:7" ht="20.1" customHeight="1">
      <c r="A715" s="485" t="s">
        <v>1265</v>
      </c>
      <c r="B715" s="486"/>
      <c r="C715" s="486"/>
      <c r="D715" s="486"/>
      <c r="E715" s="486"/>
      <c r="F715" s="486"/>
      <c r="G715" s="486"/>
    </row>
    <row r="716" spans="1:7" ht="15" customHeight="1">
      <c r="A716" s="492" t="s">
        <v>398</v>
      </c>
      <c r="B716" s="493"/>
      <c r="C716" s="11" t="s">
        <v>399</v>
      </c>
      <c r="D716" s="11" t="s">
        <v>400</v>
      </c>
      <c r="E716" s="11" t="s">
        <v>401</v>
      </c>
      <c r="F716" s="11" t="s">
        <v>402</v>
      </c>
      <c r="G716" s="11" t="s">
        <v>403</v>
      </c>
    </row>
    <row r="717" spans="1:7" ht="20.1" customHeight="1">
      <c r="A717" s="16" t="s">
        <v>452</v>
      </c>
      <c r="B717" s="17" t="s">
        <v>453</v>
      </c>
      <c r="C717" s="16" t="s">
        <v>406</v>
      </c>
      <c r="D717" s="16" t="s">
        <v>407</v>
      </c>
      <c r="E717" s="18">
        <v>0.1</v>
      </c>
      <c r="F717" s="19">
        <v>19.81</v>
      </c>
      <c r="G717" s="19">
        <v>2.04043</v>
      </c>
    </row>
    <row r="718" spans="1:7" ht="20.1" customHeight="1">
      <c r="A718" s="16" t="s">
        <v>414</v>
      </c>
      <c r="B718" s="17" t="s">
        <v>429</v>
      </c>
      <c r="C718" s="16" t="s">
        <v>406</v>
      </c>
      <c r="D718" s="16" t="s">
        <v>407</v>
      </c>
      <c r="E718" s="18">
        <v>0.1</v>
      </c>
      <c r="F718" s="19">
        <v>14.34</v>
      </c>
      <c r="G718" s="19">
        <v>1.47702</v>
      </c>
    </row>
    <row r="719" spans="1:7" ht="15" customHeight="1">
      <c r="A719" s="1"/>
      <c r="B719" s="1"/>
      <c r="C719" s="1"/>
      <c r="D719" s="1"/>
      <c r="E719" s="494" t="s">
        <v>418</v>
      </c>
      <c r="F719" s="495"/>
      <c r="G719" s="20">
        <v>3.52</v>
      </c>
    </row>
    <row r="720" spans="1:7" ht="15" customHeight="1">
      <c r="A720" s="492" t="s">
        <v>419</v>
      </c>
      <c r="B720" s="493"/>
      <c r="C720" s="11" t="s">
        <v>399</v>
      </c>
      <c r="D720" s="11" t="s">
        <v>400</v>
      </c>
      <c r="E720" s="11" t="s">
        <v>401</v>
      </c>
      <c r="F720" s="11" t="s">
        <v>402</v>
      </c>
      <c r="G720" s="11" t="s">
        <v>403</v>
      </c>
    </row>
    <row r="721" spans="1:7" ht="20.1" customHeight="1">
      <c r="A721" s="16" t="s">
        <v>469</v>
      </c>
      <c r="B721" s="17" t="s">
        <v>470</v>
      </c>
      <c r="C721" s="16" t="s">
        <v>406</v>
      </c>
      <c r="D721" s="16" t="s">
        <v>471</v>
      </c>
      <c r="E721" s="18">
        <v>0.005</v>
      </c>
      <c r="F721" s="19">
        <v>393</v>
      </c>
      <c r="G721" s="19">
        <v>1.965</v>
      </c>
    </row>
    <row r="722" spans="1:7" ht="15" customHeight="1">
      <c r="A722" s="1"/>
      <c r="B722" s="1"/>
      <c r="C722" s="1"/>
      <c r="D722" s="1"/>
      <c r="E722" s="494" t="s">
        <v>424</v>
      </c>
      <c r="F722" s="495"/>
      <c r="G722" s="20">
        <v>1.97</v>
      </c>
    </row>
    <row r="723" spans="1:7" ht="15" customHeight="1">
      <c r="A723" s="1"/>
      <c r="B723" s="1"/>
      <c r="C723" s="1"/>
      <c r="D723" s="1"/>
      <c r="E723" s="496" t="s">
        <v>425</v>
      </c>
      <c r="F723" s="497"/>
      <c r="G723" s="10">
        <v>5.48</v>
      </c>
    </row>
    <row r="724" spans="1:7" ht="9.95" customHeight="1">
      <c r="A724" s="1"/>
      <c r="B724" s="1"/>
      <c r="C724" s="498" t="s">
        <v>355</v>
      </c>
      <c r="D724" s="499"/>
      <c r="E724" s="1"/>
      <c r="F724" s="1"/>
      <c r="G724" s="1"/>
    </row>
    <row r="725" spans="1:7" ht="20.1" customHeight="1">
      <c r="A725" s="485" t="s">
        <v>1266</v>
      </c>
      <c r="B725" s="486"/>
      <c r="C725" s="486"/>
      <c r="D725" s="486"/>
      <c r="E725" s="486"/>
      <c r="F725" s="486"/>
      <c r="G725" s="486"/>
    </row>
    <row r="726" spans="1:7" ht="15" customHeight="1">
      <c r="A726" s="492" t="s">
        <v>398</v>
      </c>
      <c r="B726" s="493"/>
      <c r="C726" s="11" t="s">
        <v>399</v>
      </c>
      <c r="D726" s="11" t="s">
        <v>400</v>
      </c>
      <c r="E726" s="11" t="s">
        <v>401</v>
      </c>
      <c r="F726" s="11" t="s">
        <v>402</v>
      </c>
      <c r="G726" s="11" t="s">
        <v>403</v>
      </c>
    </row>
    <row r="727" spans="1:7" ht="20.1" customHeight="1">
      <c r="A727" s="16" t="s">
        <v>452</v>
      </c>
      <c r="B727" s="17" t="s">
        <v>453</v>
      </c>
      <c r="C727" s="16" t="s">
        <v>406</v>
      </c>
      <c r="D727" s="16" t="s">
        <v>407</v>
      </c>
      <c r="E727" s="18">
        <v>0.4</v>
      </c>
      <c r="F727" s="19">
        <v>19.81</v>
      </c>
      <c r="G727" s="19">
        <v>8.16172</v>
      </c>
    </row>
    <row r="728" spans="1:7" ht="20.1" customHeight="1">
      <c r="A728" s="16" t="s">
        <v>414</v>
      </c>
      <c r="B728" s="17" t="s">
        <v>429</v>
      </c>
      <c r="C728" s="16" t="s">
        <v>406</v>
      </c>
      <c r="D728" s="16" t="s">
        <v>407</v>
      </c>
      <c r="E728" s="18">
        <v>0.4</v>
      </c>
      <c r="F728" s="19">
        <v>14.34</v>
      </c>
      <c r="G728" s="19">
        <v>5.90808</v>
      </c>
    </row>
    <row r="729" spans="1:7" ht="15" customHeight="1">
      <c r="A729" s="1"/>
      <c r="B729" s="1"/>
      <c r="C729" s="1"/>
      <c r="D729" s="1"/>
      <c r="E729" s="494" t="s">
        <v>418</v>
      </c>
      <c r="F729" s="495"/>
      <c r="G729" s="20">
        <v>14.07</v>
      </c>
    </row>
    <row r="730" spans="1:7" ht="15" customHeight="1">
      <c r="A730" s="492" t="s">
        <v>419</v>
      </c>
      <c r="B730" s="493"/>
      <c r="C730" s="11" t="s">
        <v>399</v>
      </c>
      <c r="D730" s="11" t="s">
        <v>400</v>
      </c>
      <c r="E730" s="11" t="s">
        <v>401</v>
      </c>
      <c r="F730" s="11" t="s">
        <v>402</v>
      </c>
      <c r="G730" s="11" t="s">
        <v>403</v>
      </c>
    </row>
    <row r="731" spans="1:7" ht="20.1" customHeight="1">
      <c r="A731" s="16" t="s">
        <v>629</v>
      </c>
      <c r="B731" s="17" t="s">
        <v>630</v>
      </c>
      <c r="C731" s="16" t="s">
        <v>406</v>
      </c>
      <c r="D731" s="16" t="s">
        <v>471</v>
      </c>
      <c r="E731" s="18">
        <v>0.017</v>
      </c>
      <c r="F731" s="19">
        <v>371.16</v>
      </c>
      <c r="G731" s="19">
        <v>6.30972</v>
      </c>
    </row>
    <row r="732" spans="1:7" ht="27.95" customHeight="1">
      <c r="A732" s="16" t="s">
        <v>1267</v>
      </c>
      <c r="B732" s="17" t="s">
        <v>1268</v>
      </c>
      <c r="C732" s="16" t="s">
        <v>406</v>
      </c>
      <c r="D732" s="16" t="s">
        <v>433</v>
      </c>
      <c r="E732" s="18">
        <v>1</v>
      </c>
      <c r="F732" s="19">
        <v>5.48</v>
      </c>
      <c r="G732" s="19">
        <v>5.48</v>
      </c>
    </row>
    <row r="733" spans="1:7" ht="15" customHeight="1">
      <c r="A733" s="1"/>
      <c r="B733" s="1"/>
      <c r="C733" s="1"/>
      <c r="D733" s="1"/>
      <c r="E733" s="494" t="s">
        <v>424</v>
      </c>
      <c r="F733" s="495"/>
      <c r="G733" s="20">
        <v>11.79</v>
      </c>
    </row>
    <row r="734" spans="1:7" ht="15" customHeight="1">
      <c r="A734" s="1"/>
      <c r="B734" s="1"/>
      <c r="C734" s="1"/>
      <c r="D734" s="1"/>
      <c r="E734" s="496" t="s">
        <v>425</v>
      </c>
      <c r="F734" s="497"/>
      <c r="G734" s="10">
        <v>25.86</v>
      </c>
    </row>
    <row r="735" spans="1:7" ht="9.95" customHeight="1">
      <c r="A735" s="1"/>
      <c r="B735" s="1"/>
      <c r="C735" s="498" t="s">
        <v>355</v>
      </c>
      <c r="D735" s="499"/>
      <c r="E735" s="1"/>
      <c r="F735" s="1"/>
      <c r="G735" s="1"/>
    </row>
    <row r="736" spans="1:7" ht="20.1" customHeight="1">
      <c r="A736" s="485" t="s">
        <v>1269</v>
      </c>
      <c r="B736" s="486"/>
      <c r="C736" s="486"/>
      <c r="D736" s="486"/>
      <c r="E736" s="486"/>
      <c r="F736" s="486"/>
      <c r="G736" s="486"/>
    </row>
    <row r="737" spans="1:7" ht="15" customHeight="1">
      <c r="A737" s="492" t="s">
        <v>398</v>
      </c>
      <c r="B737" s="493"/>
      <c r="C737" s="11" t="s">
        <v>399</v>
      </c>
      <c r="D737" s="11" t="s">
        <v>400</v>
      </c>
      <c r="E737" s="11" t="s">
        <v>401</v>
      </c>
      <c r="F737" s="11" t="s">
        <v>402</v>
      </c>
      <c r="G737" s="11" t="s">
        <v>403</v>
      </c>
    </row>
    <row r="738" spans="1:7" ht="20.1" customHeight="1">
      <c r="A738" s="16" t="s">
        <v>568</v>
      </c>
      <c r="B738" s="17" t="s">
        <v>1172</v>
      </c>
      <c r="C738" s="16" t="s">
        <v>406</v>
      </c>
      <c r="D738" s="16" t="s">
        <v>407</v>
      </c>
      <c r="E738" s="18">
        <v>1</v>
      </c>
      <c r="F738" s="19">
        <v>22.25</v>
      </c>
      <c r="G738" s="19">
        <v>22.25</v>
      </c>
    </row>
    <row r="739" spans="1:7" ht="15" customHeight="1">
      <c r="A739" s="1"/>
      <c r="B739" s="1"/>
      <c r="C739" s="1"/>
      <c r="D739" s="1"/>
      <c r="E739" s="494" t="s">
        <v>418</v>
      </c>
      <c r="F739" s="495"/>
      <c r="G739" s="20">
        <v>22.25</v>
      </c>
    </row>
    <row r="740" spans="1:7" ht="15" customHeight="1">
      <c r="A740" s="492" t="s">
        <v>430</v>
      </c>
      <c r="B740" s="493"/>
      <c r="C740" s="11" t="s">
        <v>399</v>
      </c>
      <c r="D740" s="11" t="s">
        <v>400</v>
      </c>
      <c r="E740" s="11" t="s">
        <v>401</v>
      </c>
      <c r="F740" s="11" t="s">
        <v>402</v>
      </c>
      <c r="G740" s="11" t="s">
        <v>403</v>
      </c>
    </row>
    <row r="741" spans="1:7" ht="15" customHeight="1">
      <c r="A741" s="16" t="s">
        <v>1076</v>
      </c>
      <c r="B741" s="17" t="s">
        <v>1077</v>
      </c>
      <c r="C741" s="16" t="s">
        <v>406</v>
      </c>
      <c r="D741" s="16" t="s">
        <v>610</v>
      </c>
      <c r="E741" s="18">
        <v>1.4</v>
      </c>
      <c r="F741" s="19">
        <v>4.907</v>
      </c>
      <c r="G741" s="19">
        <v>6.8698</v>
      </c>
    </row>
    <row r="742" spans="1:7" ht="20.1" customHeight="1">
      <c r="A742" s="16" t="s">
        <v>1061</v>
      </c>
      <c r="B742" s="17" t="s">
        <v>1078</v>
      </c>
      <c r="C742" s="16" t="s">
        <v>406</v>
      </c>
      <c r="D742" s="16" t="s">
        <v>610</v>
      </c>
      <c r="E742" s="18">
        <v>0.02</v>
      </c>
      <c r="F742" s="19">
        <v>18.742</v>
      </c>
      <c r="G742" s="19">
        <v>0.56226</v>
      </c>
    </row>
    <row r="743" spans="1:7" ht="20.1" customHeight="1">
      <c r="A743" s="16" t="s">
        <v>1063</v>
      </c>
      <c r="B743" s="17" t="s">
        <v>1064</v>
      </c>
      <c r="C743" s="16" t="s">
        <v>406</v>
      </c>
      <c r="D743" s="16" t="s">
        <v>439</v>
      </c>
      <c r="E743" s="18">
        <v>0.01</v>
      </c>
      <c r="F743" s="19">
        <v>9.85</v>
      </c>
      <c r="G743" s="19">
        <v>0.0985</v>
      </c>
    </row>
    <row r="744" spans="1:7" ht="27.95" customHeight="1">
      <c r="A744" s="16" t="s">
        <v>1195</v>
      </c>
      <c r="B744" s="17" t="s">
        <v>1196</v>
      </c>
      <c r="C744" s="16" t="s">
        <v>406</v>
      </c>
      <c r="D744" s="16" t="s">
        <v>458</v>
      </c>
      <c r="E744" s="18">
        <v>9.6E-05</v>
      </c>
      <c r="F744" s="19">
        <v>350771.8</v>
      </c>
      <c r="G744" s="19">
        <v>33.6740928</v>
      </c>
    </row>
    <row r="745" spans="1:7" ht="15" customHeight="1">
      <c r="A745" s="1"/>
      <c r="B745" s="1"/>
      <c r="C745" s="1"/>
      <c r="D745" s="1"/>
      <c r="E745" s="494" t="s">
        <v>440</v>
      </c>
      <c r="F745" s="495"/>
      <c r="G745" s="20">
        <v>41.2</v>
      </c>
    </row>
    <row r="746" spans="1:7" ht="15" customHeight="1">
      <c r="A746" s="1"/>
      <c r="B746" s="1"/>
      <c r="C746" s="1"/>
      <c r="D746" s="1"/>
      <c r="E746" s="496" t="s">
        <v>425</v>
      </c>
      <c r="F746" s="497"/>
      <c r="G746" s="10">
        <v>63.45</v>
      </c>
    </row>
    <row r="747" spans="1:7" ht="9.95" customHeight="1">
      <c r="A747" s="1"/>
      <c r="B747" s="1"/>
      <c r="C747" s="498" t="s">
        <v>355</v>
      </c>
      <c r="D747" s="499"/>
      <c r="E747" s="1"/>
      <c r="F747" s="1"/>
      <c r="G747" s="1"/>
    </row>
    <row r="748" spans="1:7" ht="27" customHeight="1">
      <c r="A748" s="485" t="s">
        <v>1270</v>
      </c>
      <c r="B748" s="486"/>
      <c r="C748" s="486"/>
      <c r="D748" s="486"/>
      <c r="E748" s="486"/>
      <c r="F748" s="486"/>
      <c r="G748" s="486"/>
    </row>
    <row r="749" spans="1:7" ht="15" customHeight="1">
      <c r="A749" s="492" t="s">
        <v>398</v>
      </c>
      <c r="B749" s="493"/>
      <c r="C749" s="11" t="s">
        <v>399</v>
      </c>
      <c r="D749" s="11" t="s">
        <v>400</v>
      </c>
      <c r="E749" s="11" t="s">
        <v>401</v>
      </c>
      <c r="F749" s="11" t="s">
        <v>402</v>
      </c>
      <c r="G749" s="11" t="s">
        <v>403</v>
      </c>
    </row>
    <row r="750" spans="1:7" ht="20.1" customHeight="1">
      <c r="A750" s="16" t="s">
        <v>452</v>
      </c>
      <c r="B750" s="17" t="s">
        <v>453</v>
      </c>
      <c r="C750" s="16" t="s">
        <v>406</v>
      </c>
      <c r="D750" s="16" t="s">
        <v>407</v>
      </c>
      <c r="E750" s="18">
        <v>1.2</v>
      </c>
      <c r="F750" s="19">
        <v>19.81</v>
      </c>
      <c r="G750" s="19">
        <v>24.48516</v>
      </c>
    </row>
    <row r="751" spans="1:7" ht="20.1" customHeight="1">
      <c r="A751" s="16" t="s">
        <v>414</v>
      </c>
      <c r="B751" s="17" t="s">
        <v>429</v>
      </c>
      <c r="C751" s="16" t="s">
        <v>406</v>
      </c>
      <c r="D751" s="16" t="s">
        <v>407</v>
      </c>
      <c r="E751" s="18">
        <v>1.2</v>
      </c>
      <c r="F751" s="19">
        <v>14.34</v>
      </c>
      <c r="G751" s="19">
        <v>17.72424</v>
      </c>
    </row>
    <row r="752" spans="1:7" ht="15" customHeight="1">
      <c r="A752" s="1"/>
      <c r="B752" s="1"/>
      <c r="C752" s="1"/>
      <c r="D752" s="1"/>
      <c r="E752" s="494" t="s">
        <v>418</v>
      </c>
      <c r="F752" s="495"/>
      <c r="G752" s="20">
        <v>42.21</v>
      </c>
    </row>
    <row r="753" spans="1:7" ht="15" customHeight="1">
      <c r="A753" s="492" t="s">
        <v>430</v>
      </c>
      <c r="B753" s="493"/>
      <c r="C753" s="11" t="s">
        <v>399</v>
      </c>
      <c r="D753" s="11" t="s">
        <v>400</v>
      </c>
      <c r="E753" s="11" t="s">
        <v>401</v>
      </c>
      <c r="F753" s="11" t="s">
        <v>402</v>
      </c>
      <c r="G753" s="11" t="s">
        <v>403</v>
      </c>
    </row>
    <row r="754" spans="1:7" ht="20.1" customHeight="1">
      <c r="A754" s="16" t="s">
        <v>1261</v>
      </c>
      <c r="B754" s="17" t="s">
        <v>1262</v>
      </c>
      <c r="C754" s="16" t="s">
        <v>406</v>
      </c>
      <c r="D754" s="16" t="s">
        <v>458</v>
      </c>
      <c r="E754" s="18">
        <v>13</v>
      </c>
      <c r="F754" s="19">
        <v>3.4</v>
      </c>
      <c r="G754" s="19">
        <v>44.2</v>
      </c>
    </row>
    <row r="755" spans="1:7" ht="15" customHeight="1">
      <c r="A755" s="1"/>
      <c r="B755" s="1"/>
      <c r="C755" s="1"/>
      <c r="D755" s="1"/>
      <c r="E755" s="494" t="s">
        <v>440</v>
      </c>
      <c r="F755" s="495"/>
      <c r="G755" s="20">
        <v>44.2</v>
      </c>
    </row>
    <row r="756" spans="1:7" ht="15" customHeight="1">
      <c r="A756" s="492" t="s">
        <v>419</v>
      </c>
      <c r="B756" s="493"/>
      <c r="C756" s="11" t="s">
        <v>399</v>
      </c>
      <c r="D756" s="11" t="s">
        <v>400</v>
      </c>
      <c r="E756" s="11" t="s">
        <v>401</v>
      </c>
      <c r="F756" s="11" t="s">
        <v>402</v>
      </c>
      <c r="G756" s="11" t="s">
        <v>403</v>
      </c>
    </row>
    <row r="757" spans="1:7" ht="20.1" customHeight="1">
      <c r="A757" s="16" t="s">
        <v>629</v>
      </c>
      <c r="B757" s="17" t="s">
        <v>630</v>
      </c>
      <c r="C757" s="16" t="s">
        <v>406</v>
      </c>
      <c r="D757" s="16" t="s">
        <v>471</v>
      </c>
      <c r="E757" s="18">
        <v>0.02</v>
      </c>
      <c r="F757" s="19">
        <v>371.16</v>
      </c>
      <c r="G757" s="19">
        <v>7.4232</v>
      </c>
    </row>
    <row r="758" spans="1:7" ht="36" customHeight="1">
      <c r="A758" s="16" t="s">
        <v>1263</v>
      </c>
      <c r="B758" s="17" t="s">
        <v>1264</v>
      </c>
      <c r="C758" s="16" t="s">
        <v>406</v>
      </c>
      <c r="D758" s="16" t="s">
        <v>471</v>
      </c>
      <c r="E758" s="18">
        <v>0.11</v>
      </c>
      <c r="F758" s="19">
        <v>323.31</v>
      </c>
      <c r="G758" s="19">
        <v>35.5641</v>
      </c>
    </row>
    <row r="759" spans="1:7" ht="15" customHeight="1">
      <c r="A759" s="1"/>
      <c r="B759" s="1"/>
      <c r="C759" s="1"/>
      <c r="D759" s="1"/>
      <c r="E759" s="494" t="s">
        <v>424</v>
      </c>
      <c r="F759" s="495"/>
      <c r="G759" s="20">
        <v>42.98</v>
      </c>
    </row>
    <row r="760" spans="1:7" ht="15" customHeight="1">
      <c r="A760" s="1"/>
      <c r="B760" s="1"/>
      <c r="C760" s="1"/>
      <c r="D760" s="1"/>
      <c r="E760" s="496" t="s">
        <v>425</v>
      </c>
      <c r="F760" s="497"/>
      <c r="G760" s="10">
        <v>129.39</v>
      </c>
    </row>
    <row r="761" spans="1:7" ht="9.95" customHeight="1">
      <c r="A761" s="1"/>
      <c r="B761" s="1"/>
      <c r="C761" s="498" t="s">
        <v>355</v>
      </c>
      <c r="D761" s="499"/>
      <c r="E761" s="1"/>
      <c r="F761" s="1"/>
      <c r="G761" s="1"/>
    </row>
    <row r="762" spans="1:7" ht="20.1" customHeight="1">
      <c r="A762" s="485" t="s">
        <v>1271</v>
      </c>
      <c r="B762" s="486"/>
      <c r="C762" s="486"/>
      <c r="D762" s="486"/>
      <c r="E762" s="486"/>
      <c r="F762" s="486"/>
      <c r="G762" s="486"/>
    </row>
    <row r="763" spans="1:7" ht="15" customHeight="1">
      <c r="A763" s="492" t="s">
        <v>398</v>
      </c>
      <c r="B763" s="493"/>
      <c r="C763" s="11" t="s">
        <v>399</v>
      </c>
      <c r="D763" s="11" t="s">
        <v>400</v>
      </c>
      <c r="E763" s="11" t="s">
        <v>401</v>
      </c>
      <c r="F763" s="11" t="s">
        <v>402</v>
      </c>
      <c r="G763" s="11" t="s">
        <v>403</v>
      </c>
    </row>
    <row r="764" spans="1:7" ht="20.1" customHeight="1">
      <c r="A764" s="16" t="s">
        <v>1074</v>
      </c>
      <c r="B764" s="17" t="s">
        <v>1075</v>
      </c>
      <c r="C764" s="16" t="s">
        <v>406</v>
      </c>
      <c r="D764" s="16" t="s">
        <v>407</v>
      </c>
      <c r="E764" s="18">
        <v>1</v>
      </c>
      <c r="F764" s="19">
        <v>19.81</v>
      </c>
      <c r="G764" s="19">
        <v>19.81</v>
      </c>
    </row>
    <row r="765" spans="1:7" ht="15" customHeight="1">
      <c r="A765" s="1"/>
      <c r="B765" s="1"/>
      <c r="C765" s="1"/>
      <c r="D765" s="1"/>
      <c r="E765" s="494" t="s">
        <v>418</v>
      </c>
      <c r="F765" s="495"/>
      <c r="G765" s="20">
        <v>19.81</v>
      </c>
    </row>
    <row r="766" spans="1:7" ht="15" customHeight="1">
      <c r="A766" s="492" t="s">
        <v>430</v>
      </c>
      <c r="B766" s="493"/>
      <c r="C766" s="11" t="s">
        <v>399</v>
      </c>
      <c r="D766" s="11" t="s">
        <v>400</v>
      </c>
      <c r="E766" s="11" t="s">
        <v>401</v>
      </c>
      <c r="F766" s="11" t="s">
        <v>402</v>
      </c>
      <c r="G766" s="11" t="s">
        <v>403</v>
      </c>
    </row>
    <row r="767" spans="1:7" ht="15" customHeight="1">
      <c r="A767" s="16" t="s">
        <v>1076</v>
      </c>
      <c r="B767" s="17" t="s">
        <v>1077</v>
      </c>
      <c r="C767" s="16" t="s">
        <v>406</v>
      </c>
      <c r="D767" s="16" t="s">
        <v>610</v>
      </c>
      <c r="E767" s="18">
        <v>15</v>
      </c>
      <c r="F767" s="19">
        <v>4.907</v>
      </c>
      <c r="G767" s="19">
        <v>73.605</v>
      </c>
    </row>
    <row r="768" spans="1:7" ht="20.1" customHeight="1">
      <c r="A768" s="16" t="s">
        <v>1061</v>
      </c>
      <c r="B768" s="17" t="s">
        <v>1078</v>
      </c>
      <c r="C768" s="16" t="s">
        <v>406</v>
      </c>
      <c r="D768" s="16" t="s">
        <v>610</v>
      </c>
      <c r="E768" s="18">
        <v>0.264</v>
      </c>
      <c r="F768" s="19">
        <v>18.742</v>
      </c>
      <c r="G768" s="19">
        <v>7.421832</v>
      </c>
    </row>
    <row r="769" spans="1:7" ht="20.1" customHeight="1">
      <c r="A769" s="16" t="s">
        <v>1063</v>
      </c>
      <c r="B769" s="17" t="s">
        <v>1064</v>
      </c>
      <c r="C769" s="16" t="s">
        <v>406</v>
      </c>
      <c r="D769" s="16" t="s">
        <v>439</v>
      </c>
      <c r="E769" s="18">
        <v>0.132</v>
      </c>
      <c r="F769" s="19">
        <v>9.85</v>
      </c>
      <c r="G769" s="19">
        <v>1.3002</v>
      </c>
    </row>
    <row r="770" spans="1:7" ht="20.1" customHeight="1">
      <c r="A770" s="16" t="s">
        <v>1097</v>
      </c>
      <c r="B770" s="17" t="s">
        <v>1098</v>
      </c>
      <c r="C770" s="16" t="s">
        <v>406</v>
      </c>
      <c r="D770" s="16" t="s">
        <v>458</v>
      </c>
      <c r="E770" s="18">
        <v>0.0006</v>
      </c>
      <c r="F770" s="19">
        <v>9255.12</v>
      </c>
      <c r="G770" s="19">
        <v>5.553072</v>
      </c>
    </row>
    <row r="771" spans="1:7" ht="20.1" customHeight="1">
      <c r="A771" s="16" t="s">
        <v>1272</v>
      </c>
      <c r="B771" s="17" t="s">
        <v>1273</v>
      </c>
      <c r="C771" s="16" t="s">
        <v>406</v>
      </c>
      <c r="D771" s="16" t="s">
        <v>458</v>
      </c>
      <c r="E771" s="18">
        <v>0.00016</v>
      </c>
      <c r="F771" s="19">
        <v>313187.46</v>
      </c>
      <c r="G771" s="19">
        <v>57.62649264</v>
      </c>
    </row>
    <row r="772" spans="1:7" ht="15" customHeight="1">
      <c r="A772" s="1"/>
      <c r="B772" s="1"/>
      <c r="C772" s="1"/>
      <c r="D772" s="1"/>
      <c r="E772" s="494" t="s">
        <v>440</v>
      </c>
      <c r="F772" s="495"/>
      <c r="G772" s="20">
        <v>145.51</v>
      </c>
    </row>
    <row r="773" spans="1:7" ht="15" customHeight="1">
      <c r="A773" s="1"/>
      <c r="B773" s="1"/>
      <c r="C773" s="1"/>
      <c r="D773" s="1"/>
      <c r="E773" s="496" t="s">
        <v>425</v>
      </c>
      <c r="F773" s="497"/>
      <c r="G773" s="10">
        <v>165.31</v>
      </c>
    </row>
    <row r="774" spans="1:7" ht="9.95" customHeight="1">
      <c r="A774" s="1"/>
      <c r="B774" s="1"/>
      <c r="C774" s="498" t="s">
        <v>355</v>
      </c>
      <c r="D774" s="499"/>
      <c r="E774" s="1"/>
      <c r="F774" s="1"/>
      <c r="G774" s="1"/>
    </row>
    <row r="775" spans="1:7" ht="20.1" customHeight="1">
      <c r="A775" s="485" t="s">
        <v>1274</v>
      </c>
      <c r="B775" s="486"/>
      <c r="C775" s="486"/>
      <c r="D775" s="486"/>
      <c r="E775" s="486"/>
      <c r="F775" s="486"/>
      <c r="G775" s="486"/>
    </row>
    <row r="776" spans="1:7" ht="15" customHeight="1">
      <c r="A776" s="492" t="s">
        <v>398</v>
      </c>
      <c r="B776" s="493"/>
      <c r="C776" s="11" t="s">
        <v>399</v>
      </c>
      <c r="D776" s="11" t="s">
        <v>400</v>
      </c>
      <c r="E776" s="11" t="s">
        <v>401</v>
      </c>
      <c r="F776" s="11" t="s">
        <v>402</v>
      </c>
      <c r="G776" s="11" t="s">
        <v>403</v>
      </c>
    </row>
    <row r="777" spans="1:7" ht="20.1" customHeight="1">
      <c r="A777" s="16" t="s">
        <v>1074</v>
      </c>
      <c r="B777" s="17" t="s">
        <v>1075</v>
      </c>
      <c r="C777" s="16" t="s">
        <v>406</v>
      </c>
      <c r="D777" s="16" t="s">
        <v>407</v>
      </c>
      <c r="E777" s="18">
        <v>1</v>
      </c>
      <c r="F777" s="19">
        <v>19.81</v>
      </c>
      <c r="G777" s="19">
        <v>19.81</v>
      </c>
    </row>
    <row r="778" spans="1:7" ht="15" customHeight="1">
      <c r="A778" s="1"/>
      <c r="B778" s="1"/>
      <c r="C778" s="1"/>
      <c r="D778" s="1"/>
      <c r="E778" s="494" t="s">
        <v>418</v>
      </c>
      <c r="F778" s="495"/>
      <c r="G778" s="20">
        <v>19.81</v>
      </c>
    </row>
    <row r="779" spans="1:7" ht="15" customHeight="1">
      <c r="A779" s="492" t="s">
        <v>430</v>
      </c>
      <c r="B779" s="493"/>
      <c r="C779" s="11" t="s">
        <v>399</v>
      </c>
      <c r="D779" s="11" t="s">
        <v>400</v>
      </c>
      <c r="E779" s="11" t="s">
        <v>401</v>
      </c>
      <c r="F779" s="11" t="s">
        <v>402</v>
      </c>
      <c r="G779" s="11" t="s">
        <v>403</v>
      </c>
    </row>
    <row r="780" spans="1:7" ht="20.1" customHeight="1">
      <c r="A780" s="16" t="s">
        <v>1272</v>
      </c>
      <c r="B780" s="17" t="s">
        <v>1275</v>
      </c>
      <c r="C780" s="16" t="s">
        <v>406</v>
      </c>
      <c r="D780" s="16" t="s">
        <v>458</v>
      </c>
      <c r="E780" s="18">
        <v>8E-05</v>
      </c>
      <c r="F780" s="19">
        <v>313187.46</v>
      </c>
      <c r="G780" s="19">
        <v>31.40393298912</v>
      </c>
    </row>
    <row r="781" spans="1:7" ht="15" customHeight="1">
      <c r="A781" s="1"/>
      <c r="B781" s="1"/>
      <c r="C781" s="1"/>
      <c r="D781" s="1"/>
      <c r="E781" s="494" t="s">
        <v>440</v>
      </c>
      <c r="F781" s="495"/>
      <c r="G781" s="20">
        <v>31.4</v>
      </c>
    </row>
    <row r="782" spans="1:7" ht="15" customHeight="1">
      <c r="A782" s="1"/>
      <c r="B782" s="1"/>
      <c r="C782" s="1"/>
      <c r="D782" s="1"/>
      <c r="E782" s="496" t="s">
        <v>425</v>
      </c>
      <c r="F782" s="497"/>
      <c r="G782" s="10">
        <v>51.21</v>
      </c>
    </row>
    <row r="783" spans="1:7" ht="9.95" customHeight="1">
      <c r="A783" s="1"/>
      <c r="B783" s="1"/>
      <c r="C783" s="498" t="s">
        <v>355</v>
      </c>
      <c r="D783" s="499"/>
      <c r="E783" s="1"/>
      <c r="F783" s="1"/>
      <c r="G783" s="1"/>
    </row>
    <row r="784" spans="1:7" ht="20.1" customHeight="1">
      <c r="A784" s="485" t="s">
        <v>1276</v>
      </c>
      <c r="B784" s="486"/>
      <c r="C784" s="486"/>
      <c r="D784" s="486"/>
      <c r="E784" s="486"/>
      <c r="F784" s="486"/>
      <c r="G784" s="486"/>
    </row>
    <row r="785" spans="1:7" ht="15" customHeight="1">
      <c r="A785" s="492" t="s">
        <v>398</v>
      </c>
      <c r="B785" s="493"/>
      <c r="C785" s="11" t="s">
        <v>399</v>
      </c>
      <c r="D785" s="11" t="s">
        <v>400</v>
      </c>
      <c r="E785" s="11" t="s">
        <v>401</v>
      </c>
      <c r="F785" s="11" t="s">
        <v>402</v>
      </c>
      <c r="G785" s="11" t="s">
        <v>403</v>
      </c>
    </row>
    <row r="786" spans="1:7" ht="20.1" customHeight="1">
      <c r="A786" s="16" t="s">
        <v>568</v>
      </c>
      <c r="B786" s="17" t="s">
        <v>1172</v>
      </c>
      <c r="C786" s="16" t="s">
        <v>406</v>
      </c>
      <c r="D786" s="16" t="s">
        <v>407</v>
      </c>
      <c r="E786" s="18">
        <v>1</v>
      </c>
      <c r="F786" s="19">
        <v>22.25</v>
      </c>
      <c r="G786" s="19">
        <v>22.25</v>
      </c>
    </row>
    <row r="787" spans="1:7" ht="15" customHeight="1">
      <c r="A787" s="1"/>
      <c r="B787" s="1"/>
      <c r="C787" s="1"/>
      <c r="D787" s="1"/>
      <c r="E787" s="494" t="s">
        <v>418</v>
      </c>
      <c r="F787" s="495"/>
      <c r="G787" s="20">
        <v>22.25</v>
      </c>
    </row>
    <row r="788" spans="1:7" ht="15" customHeight="1">
      <c r="A788" s="492" t="s">
        <v>430</v>
      </c>
      <c r="B788" s="493"/>
      <c r="C788" s="11" t="s">
        <v>399</v>
      </c>
      <c r="D788" s="11" t="s">
        <v>400</v>
      </c>
      <c r="E788" s="11" t="s">
        <v>401</v>
      </c>
      <c r="F788" s="11" t="s">
        <v>402</v>
      </c>
      <c r="G788" s="11" t="s">
        <v>403</v>
      </c>
    </row>
    <row r="789" spans="1:7" ht="15" customHeight="1">
      <c r="A789" s="16" t="s">
        <v>1076</v>
      </c>
      <c r="B789" s="17" t="s">
        <v>1077</v>
      </c>
      <c r="C789" s="16" t="s">
        <v>406</v>
      </c>
      <c r="D789" s="16" t="s">
        <v>610</v>
      </c>
      <c r="E789" s="18">
        <v>18</v>
      </c>
      <c r="F789" s="19">
        <v>4.907</v>
      </c>
      <c r="G789" s="19">
        <v>88.326</v>
      </c>
    </row>
    <row r="790" spans="1:7" ht="20.1" customHeight="1">
      <c r="A790" s="16" t="s">
        <v>1061</v>
      </c>
      <c r="B790" s="17" t="s">
        <v>1078</v>
      </c>
      <c r="C790" s="16" t="s">
        <v>406</v>
      </c>
      <c r="D790" s="16" t="s">
        <v>610</v>
      </c>
      <c r="E790" s="18">
        <v>0.25</v>
      </c>
      <c r="F790" s="19">
        <v>18.742</v>
      </c>
      <c r="G790" s="19">
        <v>7.02825</v>
      </c>
    </row>
    <row r="791" spans="1:7" ht="20.1" customHeight="1">
      <c r="A791" s="16" t="s">
        <v>1063</v>
      </c>
      <c r="B791" s="17" t="s">
        <v>1064</v>
      </c>
      <c r="C791" s="16" t="s">
        <v>406</v>
      </c>
      <c r="D791" s="16" t="s">
        <v>439</v>
      </c>
      <c r="E791" s="18">
        <v>0.125</v>
      </c>
      <c r="F791" s="19">
        <v>9.85</v>
      </c>
      <c r="G791" s="19">
        <v>1.23125</v>
      </c>
    </row>
    <row r="792" spans="1:7" ht="20.1" customHeight="1">
      <c r="A792" s="16" t="s">
        <v>1277</v>
      </c>
      <c r="B792" s="17" t="s">
        <v>1278</v>
      </c>
      <c r="C792" s="16" t="s">
        <v>406</v>
      </c>
      <c r="D792" s="16" t="s">
        <v>458</v>
      </c>
      <c r="E792" s="18">
        <v>0.0006</v>
      </c>
      <c r="F792" s="19">
        <v>21061.38</v>
      </c>
      <c r="G792" s="19">
        <v>12.636828</v>
      </c>
    </row>
    <row r="793" spans="1:7" ht="27.95" customHeight="1">
      <c r="A793" s="16" t="s">
        <v>1279</v>
      </c>
      <c r="B793" s="17" t="s">
        <v>1280</v>
      </c>
      <c r="C793" s="16" t="s">
        <v>406</v>
      </c>
      <c r="D793" s="16" t="s">
        <v>458</v>
      </c>
      <c r="E793" s="18">
        <v>0.00016</v>
      </c>
      <c r="F793" s="19">
        <v>531938.62</v>
      </c>
      <c r="G793" s="19">
        <v>85.1101792</v>
      </c>
    </row>
    <row r="794" spans="1:7" ht="15" customHeight="1">
      <c r="A794" s="1"/>
      <c r="B794" s="1"/>
      <c r="C794" s="1"/>
      <c r="D794" s="1"/>
      <c r="E794" s="494" t="s">
        <v>440</v>
      </c>
      <c r="F794" s="495"/>
      <c r="G794" s="20">
        <v>194.34</v>
      </c>
    </row>
    <row r="795" spans="1:7" ht="15" customHeight="1">
      <c r="A795" s="1"/>
      <c r="B795" s="1"/>
      <c r="C795" s="1"/>
      <c r="D795" s="1"/>
      <c r="E795" s="496" t="s">
        <v>425</v>
      </c>
      <c r="F795" s="497"/>
      <c r="G795" s="10">
        <v>216.58</v>
      </c>
    </row>
    <row r="796" spans="1:7" ht="9.95" customHeight="1">
      <c r="A796" s="1"/>
      <c r="B796" s="1"/>
      <c r="C796" s="498" t="s">
        <v>355</v>
      </c>
      <c r="D796" s="499"/>
      <c r="E796" s="1"/>
      <c r="F796" s="1"/>
      <c r="G796" s="1"/>
    </row>
    <row r="797" spans="1:7" ht="20.1" customHeight="1">
      <c r="A797" s="485" t="s">
        <v>1281</v>
      </c>
      <c r="B797" s="486"/>
      <c r="C797" s="486"/>
      <c r="D797" s="486"/>
      <c r="E797" s="486"/>
      <c r="F797" s="486"/>
      <c r="G797" s="486"/>
    </row>
    <row r="798" spans="1:7" ht="15" customHeight="1">
      <c r="A798" s="492" t="s">
        <v>430</v>
      </c>
      <c r="B798" s="493"/>
      <c r="C798" s="11" t="s">
        <v>399</v>
      </c>
      <c r="D798" s="11" t="s">
        <v>400</v>
      </c>
      <c r="E798" s="11" t="s">
        <v>401</v>
      </c>
      <c r="F798" s="11" t="s">
        <v>402</v>
      </c>
      <c r="G798" s="11" t="s">
        <v>403</v>
      </c>
    </row>
    <row r="799" spans="1:7" ht="20.1" customHeight="1">
      <c r="A799" s="16" t="s">
        <v>1063</v>
      </c>
      <c r="B799" s="17" t="s">
        <v>1064</v>
      </c>
      <c r="C799" s="16" t="s">
        <v>406</v>
      </c>
      <c r="D799" s="16" t="s">
        <v>439</v>
      </c>
      <c r="E799" s="18">
        <v>0.2</v>
      </c>
      <c r="F799" s="19">
        <v>9.85</v>
      </c>
      <c r="G799" s="19">
        <v>1.97</v>
      </c>
    </row>
    <row r="800" spans="1:7" ht="27.95" customHeight="1">
      <c r="A800" s="16" t="s">
        <v>1282</v>
      </c>
      <c r="B800" s="17" t="s">
        <v>1283</v>
      </c>
      <c r="C800" s="16" t="s">
        <v>406</v>
      </c>
      <c r="D800" s="16" t="s">
        <v>458</v>
      </c>
      <c r="E800" s="18">
        <v>0.000115</v>
      </c>
      <c r="F800" s="19">
        <v>36000</v>
      </c>
      <c r="G800" s="19">
        <v>4.14</v>
      </c>
    </row>
    <row r="801" spans="1:7" ht="15" customHeight="1">
      <c r="A801" s="1"/>
      <c r="B801" s="1"/>
      <c r="C801" s="1"/>
      <c r="D801" s="1"/>
      <c r="E801" s="494" t="s">
        <v>440</v>
      </c>
      <c r="F801" s="495"/>
      <c r="G801" s="20">
        <v>6.11</v>
      </c>
    </row>
    <row r="802" spans="1:7" ht="15" customHeight="1">
      <c r="A802" s="1"/>
      <c r="B802" s="1"/>
      <c r="C802" s="1"/>
      <c r="D802" s="1"/>
      <c r="E802" s="496" t="s">
        <v>425</v>
      </c>
      <c r="F802" s="497"/>
      <c r="G802" s="10">
        <v>6.11</v>
      </c>
    </row>
    <row r="803" spans="1:7" ht="9.95" customHeight="1">
      <c r="A803" s="1"/>
      <c r="B803" s="1"/>
      <c r="C803" s="498" t="s">
        <v>355</v>
      </c>
      <c r="D803" s="499"/>
      <c r="E803" s="1"/>
      <c r="F803" s="1"/>
      <c r="G803" s="1"/>
    </row>
    <row r="804" spans="1:7" ht="20.1" customHeight="1">
      <c r="A804" s="485" t="s">
        <v>1284</v>
      </c>
      <c r="B804" s="486"/>
      <c r="C804" s="486"/>
      <c r="D804" s="486"/>
      <c r="E804" s="486"/>
      <c r="F804" s="486"/>
      <c r="G804" s="486"/>
    </row>
    <row r="805" spans="1:7" ht="15" customHeight="1">
      <c r="A805" s="492" t="s">
        <v>430</v>
      </c>
      <c r="B805" s="493"/>
      <c r="C805" s="11" t="s">
        <v>399</v>
      </c>
      <c r="D805" s="11" t="s">
        <v>400</v>
      </c>
      <c r="E805" s="11" t="s">
        <v>401</v>
      </c>
      <c r="F805" s="11" t="s">
        <v>402</v>
      </c>
      <c r="G805" s="11" t="s">
        <v>403</v>
      </c>
    </row>
    <row r="806" spans="1:7" ht="27.95" customHeight="1">
      <c r="A806" s="16" t="s">
        <v>1282</v>
      </c>
      <c r="B806" s="17" t="s">
        <v>1283</v>
      </c>
      <c r="C806" s="16" t="s">
        <v>406</v>
      </c>
      <c r="D806" s="16" t="s">
        <v>458</v>
      </c>
      <c r="E806" s="18">
        <v>7.2E-05</v>
      </c>
      <c r="F806" s="19">
        <v>36000</v>
      </c>
      <c r="G806" s="19">
        <v>2.592</v>
      </c>
    </row>
    <row r="807" spans="1:7" ht="15" customHeight="1">
      <c r="A807" s="1"/>
      <c r="B807" s="1"/>
      <c r="C807" s="1"/>
      <c r="D807" s="1"/>
      <c r="E807" s="494" t="s">
        <v>440</v>
      </c>
      <c r="F807" s="495"/>
      <c r="G807" s="20">
        <v>2.59</v>
      </c>
    </row>
    <row r="808" spans="1:7" ht="15" customHeight="1">
      <c r="A808" s="1"/>
      <c r="B808" s="1"/>
      <c r="C808" s="1"/>
      <c r="D808" s="1"/>
      <c r="E808" s="496" t="s">
        <v>425</v>
      </c>
      <c r="F808" s="497"/>
      <c r="G808" s="10">
        <v>2.59</v>
      </c>
    </row>
    <row r="809" spans="1:7" ht="9.95" customHeight="1">
      <c r="A809" s="1"/>
      <c r="B809" s="1"/>
      <c r="C809" s="498" t="s">
        <v>355</v>
      </c>
      <c r="D809" s="499"/>
      <c r="E809" s="1"/>
      <c r="F809" s="1"/>
      <c r="G809" s="1"/>
    </row>
    <row r="810" spans="1:7" ht="20.1" customHeight="1">
      <c r="A810" s="485" t="s">
        <v>1285</v>
      </c>
      <c r="B810" s="486"/>
      <c r="C810" s="486"/>
      <c r="D810" s="486"/>
      <c r="E810" s="486"/>
      <c r="F810" s="486"/>
      <c r="G810" s="486"/>
    </row>
    <row r="811" spans="1:7" ht="15" customHeight="1">
      <c r="A811" s="492" t="s">
        <v>398</v>
      </c>
      <c r="B811" s="493"/>
      <c r="C811" s="11" t="s">
        <v>399</v>
      </c>
      <c r="D811" s="11" t="s">
        <v>400</v>
      </c>
      <c r="E811" s="11" t="s">
        <v>401</v>
      </c>
      <c r="F811" s="11" t="s">
        <v>402</v>
      </c>
      <c r="G811" s="11" t="s">
        <v>403</v>
      </c>
    </row>
    <row r="812" spans="1:7" ht="20.1" customHeight="1">
      <c r="A812" s="16" t="s">
        <v>568</v>
      </c>
      <c r="B812" s="17" t="s">
        <v>1172</v>
      </c>
      <c r="C812" s="16" t="s">
        <v>406</v>
      </c>
      <c r="D812" s="16" t="s">
        <v>407</v>
      </c>
      <c r="E812" s="18">
        <v>1</v>
      </c>
      <c r="F812" s="19">
        <v>22.25</v>
      </c>
      <c r="G812" s="19">
        <v>22.25</v>
      </c>
    </row>
    <row r="813" spans="1:7" ht="15" customHeight="1">
      <c r="A813" s="1"/>
      <c r="B813" s="1"/>
      <c r="C813" s="1"/>
      <c r="D813" s="1"/>
      <c r="E813" s="494" t="s">
        <v>418</v>
      </c>
      <c r="F813" s="495"/>
      <c r="G813" s="20">
        <v>22.25</v>
      </c>
    </row>
    <row r="814" spans="1:7" ht="15" customHeight="1">
      <c r="A814" s="492" t="s">
        <v>430</v>
      </c>
      <c r="B814" s="493"/>
      <c r="C814" s="11" t="s">
        <v>399</v>
      </c>
      <c r="D814" s="11" t="s">
        <v>400</v>
      </c>
      <c r="E814" s="11" t="s">
        <v>401</v>
      </c>
      <c r="F814" s="11" t="s">
        <v>402</v>
      </c>
      <c r="G814" s="11" t="s">
        <v>403</v>
      </c>
    </row>
    <row r="815" spans="1:7" ht="15" customHeight="1">
      <c r="A815" s="16" t="s">
        <v>1076</v>
      </c>
      <c r="B815" s="17" t="s">
        <v>1077</v>
      </c>
      <c r="C815" s="16" t="s">
        <v>406</v>
      </c>
      <c r="D815" s="16" t="s">
        <v>610</v>
      </c>
      <c r="E815" s="18">
        <v>8.5</v>
      </c>
      <c r="F815" s="19">
        <v>4.907</v>
      </c>
      <c r="G815" s="19">
        <v>41.7095</v>
      </c>
    </row>
    <row r="816" spans="1:7" ht="20.1" customHeight="1">
      <c r="A816" s="16" t="s">
        <v>1061</v>
      </c>
      <c r="B816" s="17" t="s">
        <v>1078</v>
      </c>
      <c r="C816" s="16" t="s">
        <v>406</v>
      </c>
      <c r="D816" s="16" t="s">
        <v>610</v>
      </c>
      <c r="E816" s="18">
        <v>0.122</v>
      </c>
      <c r="F816" s="19">
        <v>18.742</v>
      </c>
      <c r="G816" s="19">
        <v>3.429786</v>
      </c>
    </row>
    <row r="817" spans="1:7" ht="20.1" customHeight="1">
      <c r="A817" s="16" t="s">
        <v>1063</v>
      </c>
      <c r="B817" s="17" t="s">
        <v>1064</v>
      </c>
      <c r="C817" s="16" t="s">
        <v>406</v>
      </c>
      <c r="D817" s="16" t="s">
        <v>439</v>
      </c>
      <c r="E817" s="18">
        <v>0.061</v>
      </c>
      <c r="F817" s="19">
        <v>9.85</v>
      </c>
      <c r="G817" s="19">
        <v>0.60085</v>
      </c>
    </row>
    <row r="818" spans="1:7" ht="20.1" customHeight="1">
      <c r="A818" s="16" t="s">
        <v>1286</v>
      </c>
      <c r="B818" s="17" t="s">
        <v>1287</v>
      </c>
      <c r="C818" s="16" t="s">
        <v>406</v>
      </c>
      <c r="D818" s="16" t="s">
        <v>458</v>
      </c>
      <c r="E818" s="18">
        <v>0.0006</v>
      </c>
      <c r="F818" s="19">
        <v>7989.46</v>
      </c>
      <c r="G818" s="19">
        <v>4.793676</v>
      </c>
    </row>
    <row r="819" spans="1:7" ht="20.1" customHeight="1">
      <c r="A819" s="16" t="s">
        <v>1288</v>
      </c>
      <c r="B819" s="17" t="s">
        <v>1289</v>
      </c>
      <c r="C819" s="16" t="s">
        <v>406</v>
      </c>
      <c r="D819" s="16" t="s">
        <v>458</v>
      </c>
      <c r="E819" s="18">
        <v>0.00014</v>
      </c>
      <c r="F819" s="19">
        <v>128010.54</v>
      </c>
      <c r="G819" s="19">
        <v>17.9214756</v>
      </c>
    </row>
    <row r="820" spans="1:7" ht="15" customHeight="1">
      <c r="A820" s="1"/>
      <c r="B820" s="1"/>
      <c r="C820" s="1"/>
      <c r="D820" s="1"/>
      <c r="E820" s="494" t="s">
        <v>440</v>
      </c>
      <c r="F820" s="495"/>
      <c r="G820" s="20">
        <v>68.45</v>
      </c>
    </row>
    <row r="821" spans="1:7" ht="15" customHeight="1">
      <c r="A821" s="1"/>
      <c r="B821" s="1"/>
      <c r="C821" s="1"/>
      <c r="D821" s="1"/>
      <c r="E821" s="496" t="s">
        <v>425</v>
      </c>
      <c r="F821" s="497"/>
      <c r="G821" s="10">
        <v>90.7</v>
      </c>
    </row>
    <row r="822" spans="1:7" ht="9.95" customHeight="1">
      <c r="A822" s="1"/>
      <c r="B822" s="1"/>
      <c r="C822" s="498" t="s">
        <v>355</v>
      </c>
      <c r="D822" s="499"/>
      <c r="E822" s="1"/>
      <c r="F822" s="1"/>
      <c r="G822" s="1"/>
    </row>
    <row r="823" spans="1:7" ht="20.1" customHeight="1">
      <c r="A823" s="485" t="s">
        <v>1290</v>
      </c>
      <c r="B823" s="486"/>
      <c r="C823" s="486"/>
      <c r="D823" s="486"/>
      <c r="E823" s="486"/>
      <c r="F823" s="486"/>
      <c r="G823" s="486"/>
    </row>
    <row r="824" spans="1:7" ht="15" customHeight="1">
      <c r="A824" s="492" t="s">
        <v>398</v>
      </c>
      <c r="B824" s="493"/>
      <c r="C824" s="11" t="s">
        <v>399</v>
      </c>
      <c r="D824" s="11" t="s">
        <v>400</v>
      </c>
      <c r="E824" s="11" t="s">
        <v>401</v>
      </c>
      <c r="F824" s="11" t="s">
        <v>402</v>
      </c>
      <c r="G824" s="11" t="s">
        <v>403</v>
      </c>
    </row>
    <row r="825" spans="1:7" ht="20.1" customHeight="1">
      <c r="A825" s="16" t="s">
        <v>568</v>
      </c>
      <c r="B825" s="17" t="s">
        <v>1172</v>
      </c>
      <c r="C825" s="16" t="s">
        <v>406</v>
      </c>
      <c r="D825" s="16" t="s">
        <v>407</v>
      </c>
      <c r="E825" s="18">
        <v>1</v>
      </c>
      <c r="F825" s="19">
        <v>22.25</v>
      </c>
      <c r="G825" s="19">
        <v>22.25</v>
      </c>
    </row>
    <row r="826" spans="1:7" ht="15" customHeight="1">
      <c r="A826" s="1"/>
      <c r="B826" s="1"/>
      <c r="C826" s="1"/>
      <c r="D826" s="1"/>
      <c r="E826" s="494" t="s">
        <v>418</v>
      </c>
      <c r="F826" s="495"/>
      <c r="G826" s="20">
        <v>22.25</v>
      </c>
    </row>
    <row r="827" spans="1:7" ht="15" customHeight="1">
      <c r="A827" s="492" t="s">
        <v>430</v>
      </c>
      <c r="B827" s="493"/>
      <c r="C827" s="11" t="s">
        <v>399</v>
      </c>
      <c r="D827" s="11" t="s">
        <v>400</v>
      </c>
      <c r="E827" s="11" t="s">
        <v>401</v>
      </c>
      <c r="F827" s="11" t="s">
        <v>402</v>
      </c>
      <c r="G827" s="11" t="s">
        <v>403</v>
      </c>
    </row>
    <row r="828" spans="1:7" ht="20.1" customHeight="1">
      <c r="A828" s="16" t="s">
        <v>1288</v>
      </c>
      <c r="B828" s="17" t="s">
        <v>1289</v>
      </c>
      <c r="C828" s="16" t="s">
        <v>406</v>
      </c>
      <c r="D828" s="16" t="s">
        <v>458</v>
      </c>
      <c r="E828" s="18">
        <v>8E-05</v>
      </c>
      <c r="F828" s="19">
        <v>128010.54</v>
      </c>
      <c r="G828" s="19">
        <v>10.2408432</v>
      </c>
    </row>
    <row r="829" spans="1:7" ht="15" customHeight="1">
      <c r="A829" s="1"/>
      <c r="B829" s="1"/>
      <c r="C829" s="1"/>
      <c r="D829" s="1"/>
      <c r="E829" s="494" t="s">
        <v>440</v>
      </c>
      <c r="F829" s="495"/>
      <c r="G829" s="20">
        <v>10.24</v>
      </c>
    </row>
    <row r="830" spans="1:7" ht="15" customHeight="1">
      <c r="A830" s="1"/>
      <c r="B830" s="1"/>
      <c r="C830" s="1"/>
      <c r="D830" s="1"/>
      <c r="E830" s="496" t="s">
        <v>425</v>
      </c>
      <c r="F830" s="497"/>
      <c r="G830" s="10">
        <v>32.49</v>
      </c>
    </row>
    <row r="831" spans="1:7" ht="9.95" customHeight="1">
      <c r="A831" s="1"/>
      <c r="B831" s="1"/>
      <c r="C831" s="498" t="s">
        <v>355</v>
      </c>
      <c r="D831" s="499"/>
      <c r="E831" s="1"/>
      <c r="F831" s="1"/>
      <c r="G831" s="1"/>
    </row>
    <row r="832" spans="1:7" ht="20.1" customHeight="1">
      <c r="A832" s="485" t="s">
        <v>1291</v>
      </c>
      <c r="B832" s="486"/>
      <c r="C832" s="486"/>
      <c r="D832" s="486"/>
      <c r="E832" s="486"/>
      <c r="F832" s="486"/>
      <c r="G832" s="486"/>
    </row>
    <row r="833" spans="1:7" ht="15" customHeight="1">
      <c r="A833" s="492" t="s">
        <v>398</v>
      </c>
      <c r="B833" s="493"/>
      <c r="C833" s="11" t="s">
        <v>399</v>
      </c>
      <c r="D833" s="11" t="s">
        <v>400</v>
      </c>
      <c r="E833" s="11" t="s">
        <v>401</v>
      </c>
      <c r="F833" s="11" t="s">
        <v>402</v>
      </c>
      <c r="G833" s="11" t="s">
        <v>403</v>
      </c>
    </row>
    <row r="834" spans="1:7" ht="20.1" customHeight="1">
      <c r="A834" s="16" t="s">
        <v>568</v>
      </c>
      <c r="B834" s="17" t="s">
        <v>1172</v>
      </c>
      <c r="C834" s="16" t="s">
        <v>406</v>
      </c>
      <c r="D834" s="16" t="s">
        <v>407</v>
      </c>
      <c r="E834" s="18">
        <v>1</v>
      </c>
      <c r="F834" s="19">
        <v>22.25</v>
      </c>
      <c r="G834" s="19">
        <v>22.25</v>
      </c>
    </row>
    <row r="835" spans="1:7" ht="15" customHeight="1">
      <c r="A835" s="1"/>
      <c r="B835" s="1"/>
      <c r="C835" s="1"/>
      <c r="D835" s="1"/>
      <c r="E835" s="494" t="s">
        <v>418</v>
      </c>
      <c r="F835" s="495"/>
      <c r="G835" s="20">
        <v>22.25</v>
      </c>
    </row>
    <row r="836" spans="1:7" ht="15" customHeight="1">
      <c r="A836" s="492" t="s">
        <v>430</v>
      </c>
      <c r="B836" s="493"/>
      <c r="C836" s="11" t="s">
        <v>399</v>
      </c>
      <c r="D836" s="11" t="s">
        <v>400</v>
      </c>
      <c r="E836" s="11" t="s">
        <v>401</v>
      </c>
      <c r="F836" s="11" t="s">
        <v>402</v>
      </c>
      <c r="G836" s="11" t="s">
        <v>403</v>
      </c>
    </row>
    <row r="837" spans="1:7" ht="15" customHeight="1">
      <c r="A837" s="16" t="s">
        <v>1076</v>
      </c>
      <c r="B837" s="17" t="s">
        <v>1077</v>
      </c>
      <c r="C837" s="16" t="s">
        <v>406</v>
      </c>
      <c r="D837" s="16" t="s">
        <v>610</v>
      </c>
      <c r="E837" s="18">
        <v>7.5</v>
      </c>
      <c r="F837" s="19">
        <v>4.907</v>
      </c>
      <c r="G837" s="19">
        <v>36.8025</v>
      </c>
    </row>
    <row r="838" spans="1:7" ht="20.1" customHeight="1">
      <c r="A838" s="16" t="s">
        <v>1061</v>
      </c>
      <c r="B838" s="17" t="s">
        <v>1078</v>
      </c>
      <c r="C838" s="16" t="s">
        <v>406</v>
      </c>
      <c r="D838" s="16" t="s">
        <v>610</v>
      </c>
      <c r="E838" s="18">
        <v>0.13</v>
      </c>
      <c r="F838" s="19">
        <v>18.742</v>
      </c>
      <c r="G838" s="19">
        <v>3.65469</v>
      </c>
    </row>
    <row r="839" spans="1:7" ht="20.1" customHeight="1">
      <c r="A839" s="16" t="s">
        <v>1063</v>
      </c>
      <c r="B839" s="17" t="s">
        <v>1064</v>
      </c>
      <c r="C839" s="16" t="s">
        <v>406</v>
      </c>
      <c r="D839" s="16" t="s">
        <v>439</v>
      </c>
      <c r="E839" s="18">
        <v>0.07</v>
      </c>
      <c r="F839" s="19">
        <v>9.85</v>
      </c>
      <c r="G839" s="19">
        <v>0.6895</v>
      </c>
    </row>
    <row r="840" spans="1:7" ht="27.95" customHeight="1">
      <c r="A840" s="16" t="s">
        <v>1292</v>
      </c>
      <c r="B840" s="17" t="s">
        <v>1293</v>
      </c>
      <c r="C840" s="16" t="s">
        <v>406</v>
      </c>
      <c r="D840" s="16" t="s">
        <v>458</v>
      </c>
      <c r="E840" s="18">
        <v>0.00013</v>
      </c>
      <c r="F840" s="19">
        <v>426717.17</v>
      </c>
      <c r="G840" s="19">
        <v>55.4732321</v>
      </c>
    </row>
    <row r="841" spans="1:7" ht="15" customHeight="1">
      <c r="A841" s="1"/>
      <c r="B841" s="1"/>
      <c r="C841" s="1"/>
      <c r="D841" s="1"/>
      <c r="E841" s="494" t="s">
        <v>440</v>
      </c>
      <c r="F841" s="495"/>
      <c r="G841" s="20">
        <v>96.61</v>
      </c>
    </row>
    <row r="842" spans="1:7" ht="15" customHeight="1">
      <c r="A842" s="1"/>
      <c r="B842" s="1"/>
      <c r="C842" s="1"/>
      <c r="D842" s="1"/>
      <c r="E842" s="496" t="s">
        <v>425</v>
      </c>
      <c r="F842" s="497"/>
      <c r="G842" s="10">
        <v>118.86</v>
      </c>
    </row>
    <row r="843" spans="1:7" ht="9.95" customHeight="1">
      <c r="A843" s="1"/>
      <c r="B843" s="1"/>
      <c r="C843" s="498" t="s">
        <v>355</v>
      </c>
      <c r="D843" s="499"/>
      <c r="E843" s="1"/>
      <c r="F843" s="1"/>
      <c r="G843" s="1"/>
    </row>
    <row r="844" spans="1:7" ht="20.1" customHeight="1">
      <c r="A844" s="485" t="s">
        <v>1294</v>
      </c>
      <c r="B844" s="486"/>
      <c r="C844" s="486"/>
      <c r="D844" s="486"/>
      <c r="E844" s="486"/>
      <c r="F844" s="486"/>
      <c r="G844" s="486"/>
    </row>
    <row r="845" spans="1:7" ht="15" customHeight="1">
      <c r="A845" s="492" t="s">
        <v>398</v>
      </c>
      <c r="B845" s="493"/>
      <c r="C845" s="11" t="s">
        <v>399</v>
      </c>
      <c r="D845" s="11" t="s">
        <v>400</v>
      </c>
      <c r="E845" s="11" t="s">
        <v>401</v>
      </c>
      <c r="F845" s="11" t="s">
        <v>402</v>
      </c>
      <c r="G845" s="11" t="s">
        <v>403</v>
      </c>
    </row>
    <row r="846" spans="1:7" ht="20.1" customHeight="1">
      <c r="A846" s="16" t="s">
        <v>568</v>
      </c>
      <c r="B846" s="17" t="s">
        <v>1172</v>
      </c>
      <c r="C846" s="16" t="s">
        <v>406</v>
      </c>
      <c r="D846" s="16" t="s">
        <v>407</v>
      </c>
      <c r="E846" s="18">
        <v>1</v>
      </c>
      <c r="F846" s="19">
        <v>22.25</v>
      </c>
      <c r="G846" s="19">
        <v>22.25</v>
      </c>
    </row>
    <row r="847" spans="1:7" ht="15" customHeight="1">
      <c r="A847" s="1"/>
      <c r="B847" s="1"/>
      <c r="C847" s="1"/>
      <c r="D847" s="1"/>
      <c r="E847" s="494" t="s">
        <v>418</v>
      </c>
      <c r="F847" s="495"/>
      <c r="G847" s="20">
        <v>22.25</v>
      </c>
    </row>
    <row r="848" spans="1:7" ht="15" customHeight="1">
      <c r="A848" s="492" t="s">
        <v>430</v>
      </c>
      <c r="B848" s="493"/>
      <c r="C848" s="11" t="s">
        <v>399</v>
      </c>
      <c r="D848" s="11" t="s">
        <v>400</v>
      </c>
      <c r="E848" s="11" t="s">
        <v>401</v>
      </c>
      <c r="F848" s="11" t="s">
        <v>402</v>
      </c>
      <c r="G848" s="11" t="s">
        <v>403</v>
      </c>
    </row>
    <row r="849" spans="1:7" ht="27.95" customHeight="1">
      <c r="A849" s="16" t="s">
        <v>1292</v>
      </c>
      <c r="B849" s="17" t="s">
        <v>1293</v>
      </c>
      <c r="C849" s="16" t="s">
        <v>406</v>
      </c>
      <c r="D849" s="16" t="s">
        <v>458</v>
      </c>
      <c r="E849" s="18">
        <v>6.5E-05</v>
      </c>
      <c r="F849" s="19">
        <v>426717.17</v>
      </c>
      <c r="G849" s="19">
        <v>27.73661605</v>
      </c>
    </row>
    <row r="850" spans="1:7" ht="15" customHeight="1">
      <c r="A850" s="1"/>
      <c r="B850" s="1"/>
      <c r="C850" s="1"/>
      <c r="D850" s="1"/>
      <c r="E850" s="494" t="s">
        <v>440</v>
      </c>
      <c r="F850" s="495"/>
      <c r="G850" s="20">
        <v>27.74</v>
      </c>
    </row>
    <row r="851" spans="1:7" ht="15" customHeight="1">
      <c r="A851" s="1"/>
      <c r="B851" s="1"/>
      <c r="C851" s="1"/>
      <c r="D851" s="1"/>
      <c r="E851" s="496" t="s">
        <v>425</v>
      </c>
      <c r="F851" s="497"/>
      <c r="G851" s="10">
        <v>49.98</v>
      </c>
    </row>
    <row r="852" spans="1:7" ht="9.95" customHeight="1">
      <c r="A852" s="1"/>
      <c r="B852" s="1"/>
      <c r="C852" s="498" t="s">
        <v>355</v>
      </c>
      <c r="D852" s="499"/>
      <c r="E852" s="1"/>
      <c r="F852" s="1"/>
      <c r="G852" s="1"/>
    </row>
    <row r="853" spans="1:7" ht="36" customHeight="1">
      <c r="A853" s="485" t="s">
        <v>1295</v>
      </c>
      <c r="B853" s="486"/>
      <c r="C853" s="486"/>
      <c r="D853" s="486"/>
      <c r="E853" s="486"/>
      <c r="F853" s="486"/>
      <c r="G853" s="486"/>
    </row>
    <row r="854" spans="1:7" ht="15" customHeight="1">
      <c r="A854" s="492" t="s">
        <v>430</v>
      </c>
      <c r="B854" s="493"/>
      <c r="C854" s="11" t="s">
        <v>399</v>
      </c>
      <c r="D854" s="11" t="s">
        <v>400</v>
      </c>
      <c r="E854" s="11" t="s">
        <v>401</v>
      </c>
      <c r="F854" s="11" t="s">
        <v>402</v>
      </c>
      <c r="G854" s="11" t="s">
        <v>403</v>
      </c>
    </row>
    <row r="855" spans="1:7" ht="20.1" customHeight="1">
      <c r="A855" s="16" t="s">
        <v>1063</v>
      </c>
      <c r="B855" s="17" t="s">
        <v>1064</v>
      </c>
      <c r="C855" s="16" t="s">
        <v>406</v>
      </c>
      <c r="D855" s="16" t="s">
        <v>439</v>
      </c>
      <c r="E855" s="18">
        <v>0.1</v>
      </c>
      <c r="F855" s="19">
        <v>9.85</v>
      </c>
      <c r="G855" s="19">
        <v>0.985</v>
      </c>
    </row>
    <row r="856" spans="1:7" ht="20.1" customHeight="1">
      <c r="A856" s="16" t="s">
        <v>1296</v>
      </c>
      <c r="B856" s="17" t="s">
        <v>1297</v>
      </c>
      <c r="C856" s="16" t="s">
        <v>406</v>
      </c>
      <c r="D856" s="16" t="s">
        <v>458</v>
      </c>
      <c r="E856" s="18">
        <v>0.0001083</v>
      </c>
      <c r="F856" s="19">
        <v>331000</v>
      </c>
      <c r="G856" s="19">
        <v>35.8473</v>
      </c>
    </row>
    <row r="857" spans="1:7" ht="15" customHeight="1">
      <c r="A857" s="1"/>
      <c r="B857" s="1"/>
      <c r="C857" s="1"/>
      <c r="D857" s="1"/>
      <c r="E857" s="494" t="s">
        <v>440</v>
      </c>
      <c r="F857" s="495"/>
      <c r="G857" s="20">
        <v>36.84</v>
      </c>
    </row>
    <row r="858" spans="1:7" ht="15" customHeight="1">
      <c r="A858" s="1"/>
      <c r="B858" s="1"/>
      <c r="C858" s="1"/>
      <c r="D858" s="1"/>
      <c r="E858" s="496" t="s">
        <v>425</v>
      </c>
      <c r="F858" s="497"/>
      <c r="G858" s="10">
        <v>36.83</v>
      </c>
    </row>
    <row r="859" spans="1:7" ht="9.95" customHeight="1">
      <c r="A859" s="1"/>
      <c r="B859" s="1"/>
      <c r="C859" s="498" t="s">
        <v>355</v>
      </c>
      <c r="D859" s="499"/>
      <c r="E859" s="1"/>
      <c r="F859" s="1"/>
      <c r="G859" s="1"/>
    </row>
    <row r="860" spans="1:7" ht="36" customHeight="1">
      <c r="A860" s="485" t="s">
        <v>1298</v>
      </c>
      <c r="B860" s="486"/>
      <c r="C860" s="486"/>
      <c r="D860" s="486"/>
      <c r="E860" s="486"/>
      <c r="F860" s="486"/>
      <c r="G860" s="486"/>
    </row>
    <row r="861" spans="1:7" ht="15" customHeight="1">
      <c r="A861" s="492" t="s">
        <v>430</v>
      </c>
      <c r="B861" s="493"/>
      <c r="C861" s="11" t="s">
        <v>399</v>
      </c>
      <c r="D861" s="11" t="s">
        <v>400</v>
      </c>
      <c r="E861" s="11" t="s">
        <v>401</v>
      </c>
      <c r="F861" s="11" t="s">
        <v>402</v>
      </c>
      <c r="G861" s="11" t="s">
        <v>403</v>
      </c>
    </row>
    <row r="862" spans="1:7" ht="20.1" customHeight="1">
      <c r="A862" s="16" t="s">
        <v>1296</v>
      </c>
      <c r="B862" s="17" t="s">
        <v>1297</v>
      </c>
      <c r="C862" s="16" t="s">
        <v>406</v>
      </c>
      <c r="D862" s="16" t="s">
        <v>458</v>
      </c>
      <c r="E862" s="18">
        <v>3.61E-05</v>
      </c>
      <c r="F862" s="19">
        <v>331000</v>
      </c>
      <c r="G862" s="19">
        <v>11.9491</v>
      </c>
    </row>
    <row r="863" spans="1:7" ht="15" customHeight="1">
      <c r="A863" s="1"/>
      <c r="B863" s="1"/>
      <c r="C863" s="1"/>
      <c r="D863" s="1"/>
      <c r="E863" s="494" t="s">
        <v>440</v>
      </c>
      <c r="F863" s="495"/>
      <c r="G863" s="20">
        <v>11.95</v>
      </c>
    </row>
    <row r="864" spans="1:7" ht="15" customHeight="1">
      <c r="A864" s="1"/>
      <c r="B864" s="1"/>
      <c r="C864" s="1"/>
      <c r="D864" s="1"/>
      <c r="E864" s="496" t="s">
        <v>425</v>
      </c>
      <c r="F864" s="497"/>
      <c r="G864" s="10">
        <v>11.94</v>
      </c>
    </row>
    <row r="865" spans="1:7" ht="9.95" customHeight="1">
      <c r="A865" s="1"/>
      <c r="B865" s="1"/>
      <c r="C865" s="498" t="s">
        <v>355</v>
      </c>
      <c r="D865" s="499"/>
      <c r="E865" s="1"/>
      <c r="F865" s="1"/>
      <c r="G865" s="1"/>
    </row>
    <row r="866" spans="1:7" ht="20.1" customHeight="1">
      <c r="A866" s="485" t="s">
        <v>1299</v>
      </c>
      <c r="B866" s="486"/>
      <c r="C866" s="486"/>
      <c r="D866" s="486"/>
      <c r="E866" s="486"/>
      <c r="F866" s="486"/>
      <c r="G866" s="486"/>
    </row>
    <row r="867" spans="1:7" ht="15" customHeight="1">
      <c r="A867" s="492" t="s">
        <v>430</v>
      </c>
      <c r="B867" s="493"/>
      <c r="C867" s="11" t="s">
        <v>399</v>
      </c>
      <c r="D867" s="11" t="s">
        <v>400</v>
      </c>
      <c r="E867" s="11" t="s">
        <v>401</v>
      </c>
      <c r="F867" s="11" t="s">
        <v>402</v>
      </c>
      <c r="G867" s="11" t="s">
        <v>403</v>
      </c>
    </row>
    <row r="868" spans="1:7" ht="15" customHeight="1">
      <c r="A868" s="16" t="s">
        <v>608</v>
      </c>
      <c r="B868" s="17" t="s">
        <v>609</v>
      </c>
      <c r="C868" s="16" t="s">
        <v>406</v>
      </c>
      <c r="D868" s="16" t="s">
        <v>610</v>
      </c>
      <c r="E868" s="18">
        <v>1.5</v>
      </c>
      <c r="F868" s="19">
        <v>6.816</v>
      </c>
      <c r="G868" s="19">
        <v>10.224</v>
      </c>
    </row>
    <row r="869" spans="1:7" ht="20.1" customHeight="1">
      <c r="A869" s="16" t="s">
        <v>1061</v>
      </c>
      <c r="B869" s="17" t="s">
        <v>1062</v>
      </c>
      <c r="C869" s="16" t="s">
        <v>406</v>
      </c>
      <c r="D869" s="16" t="s">
        <v>610</v>
      </c>
      <c r="E869" s="18">
        <v>0.03</v>
      </c>
      <c r="F869" s="19">
        <v>18.742</v>
      </c>
      <c r="G869" s="19">
        <v>0.56226</v>
      </c>
    </row>
    <row r="870" spans="1:7" ht="20.1" customHeight="1">
      <c r="A870" s="16" t="s">
        <v>1063</v>
      </c>
      <c r="B870" s="17" t="s">
        <v>1064</v>
      </c>
      <c r="C870" s="16" t="s">
        <v>406</v>
      </c>
      <c r="D870" s="16" t="s">
        <v>439</v>
      </c>
      <c r="E870" s="18">
        <v>0.01</v>
      </c>
      <c r="F870" s="19">
        <v>9.85</v>
      </c>
      <c r="G870" s="19">
        <v>0.0985</v>
      </c>
    </row>
    <row r="871" spans="1:7" ht="27.95" customHeight="1">
      <c r="A871" s="16" t="s">
        <v>1087</v>
      </c>
      <c r="B871" s="17" t="s">
        <v>1088</v>
      </c>
      <c r="C871" s="16" t="s">
        <v>406</v>
      </c>
      <c r="D871" s="16" t="s">
        <v>458</v>
      </c>
      <c r="E871" s="18">
        <v>0.00028</v>
      </c>
      <c r="F871" s="19">
        <v>6300</v>
      </c>
      <c r="G871" s="19">
        <v>1.764</v>
      </c>
    </row>
    <row r="872" spans="1:7" ht="15" customHeight="1">
      <c r="A872" s="1"/>
      <c r="B872" s="1"/>
      <c r="C872" s="1"/>
      <c r="D872" s="1"/>
      <c r="E872" s="494" t="s">
        <v>440</v>
      </c>
      <c r="F872" s="495"/>
      <c r="G872" s="20">
        <v>12.64</v>
      </c>
    </row>
    <row r="873" spans="1:7" ht="15" customHeight="1">
      <c r="A873" s="1"/>
      <c r="B873" s="1"/>
      <c r="C873" s="1"/>
      <c r="D873" s="1"/>
      <c r="E873" s="496" t="s">
        <v>425</v>
      </c>
      <c r="F873" s="497"/>
      <c r="G873" s="10">
        <v>12.64</v>
      </c>
    </row>
    <row r="874" spans="1:7" ht="9.95" customHeight="1">
      <c r="A874" s="1"/>
      <c r="B874" s="1"/>
      <c r="C874" s="498" t="s">
        <v>355</v>
      </c>
      <c r="D874" s="499"/>
      <c r="E874" s="1"/>
      <c r="F874" s="1"/>
      <c r="G874" s="1"/>
    </row>
    <row r="875" spans="1:7" ht="20.1" customHeight="1">
      <c r="A875" s="485" t="s">
        <v>1300</v>
      </c>
      <c r="B875" s="486"/>
      <c r="C875" s="486"/>
      <c r="D875" s="486"/>
      <c r="E875" s="486"/>
      <c r="F875" s="486"/>
      <c r="G875" s="486"/>
    </row>
    <row r="876" spans="1:7" ht="15" customHeight="1">
      <c r="A876" s="492" t="s">
        <v>430</v>
      </c>
      <c r="B876" s="493"/>
      <c r="C876" s="11" t="s">
        <v>399</v>
      </c>
      <c r="D876" s="11" t="s">
        <v>400</v>
      </c>
      <c r="E876" s="11" t="s">
        <v>401</v>
      </c>
      <c r="F876" s="11" t="s">
        <v>402</v>
      </c>
      <c r="G876" s="11" t="s">
        <v>403</v>
      </c>
    </row>
    <row r="877" spans="1:7" ht="27.95" customHeight="1">
      <c r="A877" s="16" t="s">
        <v>1087</v>
      </c>
      <c r="B877" s="17" t="s">
        <v>1088</v>
      </c>
      <c r="C877" s="16" t="s">
        <v>406</v>
      </c>
      <c r="D877" s="16" t="s">
        <v>458</v>
      </c>
      <c r="E877" s="18">
        <v>0.00018</v>
      </c>
      <c r="F877" s="19">
        <v>6300</v>
      </c>
      <c r="G877" s="19">
        <v>1.134</v>
      </c>
    </row>
    <row r="878" spans="1:7" ht="15" customHeight="1">
      <c r="A878" s="1"/>
      <c r="B878" s="1"/>
      <c r="C878" s="1"/>
      <c r="D878" s="1"/>
      <c r="E878" s="494" t="s">
        <v>440</v>
      </c>
      <c r="F878" s="495"/>
      <c r="G878" s="20">
        <v>1.13</v>
      </c>
    </row>
    <row r="879" spans="1:7" ht="15" customHeight="1">
      <c r="A879" s="1"/>
      <c r="B879" s="1"/>
      <c r="C879" s="1"/>
      <c r="D879" s="1"/>
      <c r="E879" s="496" t="s">
        <v>425</v>
      </c>
      <c r="F879" s="497"/>
      <c r="G879" s="10">
        <v>1.13</v>
      </c>
    </row>
    <row r="880" spans="1:7" ht="9.95" customHeight="1">
      <c r="A880" s="1"/>
      <c r="B880" s="1"/>
      <c r="C880" s="498" t="s">
        <v>355</v>
      </c>
      <c r="D880" s="499"/>
      <c r="E880" s="1"/>
      <c r="F880" s="1"/>
      <c r="G880" s="1"/>
    </row>
    <row r="881" spans="1:7" ht="20.1" customHeight="1">
      <c r="A881" s="485" t="s">
        <v>1301</v>
      </c>
      <c r="B881" s="486"/>
      <c r="C881" s="486"/>
      <c r="D881" s="486"/>
      <c r="E881" s="486"/>
      <c r="F881" s="486"/>
      <c r="G881" s="486"/>
    </row>
    <row r="882" spans="1:7" ht="15" customHeight="1">
      <c r="A882" s="492" t="s">
        <v>398</v>
      </c>
      <c r="B882" s="493"/>
      <c r="C882" s="11" t="s">
        <v>399</v>
      </c>
      <c r="D882" s="11" t="s">
        <v>400</v>
      </c>
      <c r="E882" s="11" t="s">
        <v>401</v>
      </c>
      <c r="F882" s="11" t="s">
        <v>402</v>
      </c>
      <c r="G882" s="11" t="s">
        <v>403</v>
      </c>
    </row>
    <row r="883" spans="1:7" ht="27.95" customHeight="1">
      <c r="A883" s="16" t="s">
        <v>1302</v>
      </c>
      <c r="B883" s="17" t="s">
        <v>1303</v>
      </c>
      <c r="C883" s="16" t="s">
        <v>406</v>
      </c>
      <c r="D883" s="16" t="s">
        <v>407</v>
      </c>
      <c r="E883" s="18">
        <v>0.65</v>
      </c>
      <c r="F883" s="19">
        <v>22.86</v>
      </c>
      <c r="G883" s="19">
        <v>15.30477</v>
      </c>
    </row>
    <row r="884" spans="1:7" ht="20.1" customHeight="1">
      <c r="A884" s="16" t="s">
        <v>755</v>
      </c>
      <c r="B884" s="17" t="s">
        <v>756</v>
      </c>
      <c r="C884" s="16" t="s">
        <v>406</v>
      </c>
      <c r="D884" s="16" t="s">
        <v>407</v>
      </c>
      <c r="E884" s="18">
        <v>3.8</v>
      </c>
      <c r="F884" s="19">
        <v>16.55</v>
      </c>
      <c r="G884" s="19">
        <v>64.7767</v>
      </c>
    </row>
    <row r="885" spans="1:7" ht="15" customHeight="1">
      <c r="A885" s="1"/>
      <c r="B885" s="1"/>
      <c r="C885" s="1"/>
      <c r="D885" s="1"/>
      <c r="E885" s="494" t="s">
        <v>418</v>
      </c>
      <c r="F885" s="495"/>
      <c r="G885" s="20">
        <v>80.08</v>
      </c>
    </row>
    <row r="886" spans="1:7" ht="15" customHeight="1">
      <c r="A886" s="492" t="s">
        <v>430</v>
      </c>
      <c r="B886" s="493"/>
      <c r="C886" s="11" t="s">
        <v>399</v>
      </c>
      <c r="D886" s="11" t="s">
        <v>400</v>
      </c>
      <c r="E886" s="11" t="s">
        <v>401</v>
      </c>
      <c r="F886" s="11" t="s">
        <v>402</v>
      </c>
      <c r="G886" s="11" t="s">
        <v>403</v>
      </c>
    </row>
    <row r="887" spans="1:7" ht="20.1" customHeight="1">
      <c r="A887" s="16" t="s">
        <v>673</v>
      </c>
      <c r="B887" s="17" t="s">
        <v>1001</v>
      </c>
      <c r="C887" s="16" t="s">
        <v>406</v>
      </c>
      <c r="D887" s="16" t="s">
        <v>471</v>
      </c>
      <c r="E887" s="18">
        <v>1.35</v>
      </c>
      <c r="F887" s="19">
        <v>90</v>
      </c>
      <c r="G887" s="19">
        <v>121.5</v>
      </c>
    </row>
    <row r="888" spans="1:7" ht="15" customHeight="1">
      <c r="A888" s="16" t="s">
        <v>839</v>
      </c>
      <c r="B888" s="17" t="s">
        <v>840</v>
      </c>
      <c r="C888" s="16" t="s">
        <v>406</v>
      </c>
      <c r="D888" s="16" t="s">
        <v>439</v>
      </c>
      <c r="E888" s="18">
        <v>277</v>
      </c>
      <c r="F888" s="19">
        <v>0.516</v>
      </c>
      <c r="G888" s="19">
        <v>142.932</v>
      </c>
    </row>
    <row r="889" spans="1:7" ht="15" customHeight="1">
      <c r="A889" s="1"/>
      <c r="B889" s="1"/>
      <c r="C889" s="1"/>
      <c r="D889" s="1"/>
      <c r="E889" s="494" t="s">
        <v>440</v>
      </c>
      <c r="F889" s="495"/>
      <c r="G889" s="20">
        <v>264.43</v>
      </c>
    </row>
    <row r="890" spans="1:7" ht="15" customHeight="1">
      <c r="A890" s="492" t="s">
        <v>419</v>
      </c>
      <c r="B890" s="493"/>
      <c r="C890" s="11" t="s">
        <v>399</v>
      </c>
      <c r="D890" s="11" t="s">
        <v>400</v>
      </c>
      <c r="E890" s="11" t="s">
        <v>401</v>
      </c>
      <c r="F890" s="11" t="s">
        <v>402</v>
      </c>
      <c r="G890" s="11" t="s">
        <v>403</v>
      </c>
    </row>
    <row r="891" spans="1:7" ht="27.95" customHeight="1">
      <c r="A891" s="16" t="s">
        <v>1304</v>
      </c>
      <c r="B891" s="17" t="s">
        <v>1094</v>
      </c>
      <c r="C891" s="16" t="s">
        <v>406</v>
      </c>
      <c r="D891" s="16" t="s">
        <v>407</v>
      </c>
      <c r="E891" s="18">
        <v>0.65</v>
      </c>
      <c r="F891" s="19">
        <v>12.64</v>
      </c>
      <c r="G891" s="19">
        <v>8.216</v>
      </c>
    </row>
    <row r="892" spans="1:7" ht="27.95" customHeight="1">
      <c r="A892" s="16" t="s">
        <v>1305</v>
      </c>
      <c r="B892" s="17" t="s">
        <v>1094</v>
      </c>
      <c r="C892" s="16" t="s">
        <v>406</v>
      </c>
      <c r="D892" s="16" t="s">
        <v>407</v>
      </c>
      <c r="E892" s="18">
        <v>0.2</v>
      </c>
      <c r="F892" s="19">
        <v>1.13</v>
      </c>
      <c r="G892" s="19">
        <v>0.226</v>
      </c>
    </row>
    <row r="893" spans="1:7" ht="15" customHeight="1">
      <c r="A893" s="1"/>
      <c r="B893" s="1"/>
      <c r="C893" s="1"/>
      <c r="D893" s="1"/>
      <c r="E893" s="494" t="s">
        <v>424</v>
      </c>
      <c r="F893" s="495"/>
      <c r="G893" s="20">
        <v>8.45</v>
      </c>
    </row>
    <row r="894" spans="1:7" ht="15" customHeight="1">
      <c r="A894" s="1"/>
      <c r="B894" s="1"/>
      <c r="C894" s="1"/>
      <c r="D894" s="1"/>
      <c r="E894" s="496" t="s">
        <v>425</v>
      </c>
      <c r="F894" s="497"/>
      <c r="G894" s="10">
        <v>352.96</v>
      </c>
    </row>
    <row r="895" spans="1:7" ht="9.95" customHeight="1">
      <c r="A895" s="1"/>
      <c r="B895" s="1"/>
      <c r="C895" s="498" t="s">
        <v>355</v>
      </c>
      <c r="D895" s="499"/>
      <c r="E895" s="1"/>
      <c r="F895" s="1"/>
      <c r="G895" s="1"/>
    </row>
    <row r="896" spans="1:7" ht="20.1" customHeight="1">
      <c r="A896" s="485" t="s">
        <v>1306</v>
      </c>
      <c r="B896" s="486"/>
      <c r="C896" s="486"/>
      <c r="D896" s="486"/>
      <c r="E896" s="486"/>
      <c r="F896" s="486"/>
      <c r="G896" s="486"/>
    </row>
    <row r="897" spans="1:7" ht="15" customHeight="1">
      <c r="A897" s="492" t="s">
        <v>398</v>
      </c>
      <c r="B897" s="493"/>
      <c r="C897" s="11" t="s">
        <v>399</v>
      </c>
      <c r="D897" s="11" t="s">
        <v>400</v>
      </c>
      <c r="E897" s="11" t="s">
        <v>401</v>
      </c>
      <c r="F897" s="11" t="s">
        <v>402</v>
      </c>
      <c r="G897" s="11" t="s">
        <v>403</v>
      </c>
    </row>
    <row r="898" spans="1:7" ht="20.1" customHeight="1">
      <c r="A898" s="16" t="s">
        <v>755</v>
      </c>
      <c r="B898" s="17" t="s">
        <v>756</v>
      </c>
      <c r="C898" s="16" t="s">
        <v>406</v>
      </c>
      <c r="D898" s="16" t="s">
        <v>407</v>
      </c>
      <c r="E898" s="18">
        <v>3.25</v>
      </c>
      <c r="F898" s="19">
        <v>16.55</v>
      </c>
      <c r="G898" s="19">
        <v>55.401125</v>
      </c>
    </row>
    <row r="899" spans="1:7" ht="15" customHeight="1">
      <c r="A899" s="1"/>
      <c r="B899" s="1"/>
      <c r="C899" s="1"/>
      <c r="D899" s="1"/>
      <c r="E899" s="494" t="s">
        <v>418</v>
      </c>
      <c r="F899" s="495"/>
      <c r="G899" s="20">
        <v>55.4</v>
      </c>
    </row>
    <row r="900" spans="1:7" ht="15" customHeight="1">
      <c r="A900" s="1"/>
      <c r="B900" s="1"/>
      <c r="C900" s="1"/>
      <c r="D900" s="1"/>
      <c r="E900" s="496" t="s">
        <v>425</v>
      </c>
      <c r="F900" s="497"/>
      <c r="G900" s="10">
        <v>55.4</v>
      </c>
    </row>
    <row r="901" spans="1:7" ht="9.95" customHeight="1">
      <c r="A901" s="1"/>
      <c r="B901" s="1"/>
      <c r="C901" s="498" t="s">
        <v>355</v>
      </c>
      <c r="D901" s="499"/>
      <c r="E901" s="1"/>
      <c r="F901" s="1"/>
      <c r="G901" s="1"/>
    </row>
    <row r="902" spans="1:7" ht="20.1" customHeight="1">
      <c r="A902" s="485" t="s">
        <v>1307</v>
      </c>
      <c r="B902" s="486"/>
      <c r="C902" s="486"/>
      <c r="D902" s="486"/>
      <c r="E902" s="486"/>
      <c r="F902" s="486"/>
      <c r="G902" s="486"/>
    </row>
    <row r="903" spans="1:7" ht="15" customHeight="1">
      <c r="A903" s="492" t="s">
        <v>398</v>
      </c>
      <c r="B903" s="493"/>
      <c r="C903" s="11" t="s">
        <v>399</v>
      </c>
      <c r="D903" s="11" t="s">
        <v>400</v>
      </c>
      <c r="E903" s="11" t="s">
        <v>401</v>
      </c>
      <c r="F903" s="11" t="s">
        <v>402</v>
      </c>
      <c r="G903" s="11" t="s">
        <v>403</v>
      </c>
    </row>
    <row r="904" spans="1:7" ht="20.1" customHeight="1">
      <c r="A904" s="16" t="s">
        <v>414</v>
      </c>
      <c r="B904" s="17" t="s">
        <v>429</v>
      </c>
      <c r="C904" s="16" t="s">
        <v>406</v>
      </c>
      <c r="D904" s="16" t="s">
        <v>407</v>
      </c>
      <c r="E904" s="18">
        <v>3.4</v>
      </c>
      <c r="F904" s="19">
        <v>14.34</v>
      </c>
      <c r="G904" s="19">
        <v>50.21868</v>
      </c>
    </row>
    <row r="905" spans="1:7" ht="15" customHeight="1">
      <c r="A905" s="1"/>
      <c r="B905" s="1"/>
      <c r="C905" s="1"/>
      <c r="D905" s="1"/>
      <c r="E905" s="494" t="s">
        <v>418</v>
      </c>
      <c r="F905" s="495"/>
      <c r="G905" s="20">
        <v>50.22</v>
      </c>
    </row>
    <row r="906" spans="1:7" ht="15" customHeight="1">
      <c r="A906" s="1"/>
      <c r="B906" s="1"/>
      <c r="C906" s="1"/>
      <c r="D906" s="1"/>
      <c r="E906" s="496" t="s">
        <v>425</v>
      </c>
      <c r="F906" s="497"/>
      <c r="G906" s="10">
        <v>50.21</v>
      </c>
    </row>
    <row r="907" spans="1:7" ht="9.95" customHeight="1">
      <c r="A907" s="1"/>
      <c r="B907" s="1"/>
      <c r="C907" s="498" t="s">
        <v>355</v>
      </c>
      <c r="D907" s="499"/>
      <c r="E907" s="1"/>
      <c r="F907" s="1"/>
      <c r="G907" s="1"/>
    </row>
    <row r="908" spans="1:7" ht="27" customHeight="1">
      <c r="A908" s="485" t="s">
        <v>1308</v>
      </c>
      <c r="B908" s="486"/>
      <c r="C908" s="486"/>
      <c r="D908" s="486"/>
      <c r="E908" s="486"/>
      <c r="F908" s="486"/>
      <c r="G908" s="486"/>
    </row>
    <row r="909" spans="1:7" ht="15" customHeight="1">
      <c r="A909" s="492" t="s">
        <v>398</v>
      </c>
      <c r="B909" s="493"/>
      <c r="C909" s="11" t="s">
        <v>399</v>
      </c>
      <c r="D909" s="11" t="s">
        <v>400</v>
      </c>
      <c r="E909" s="11" t="s">
        <v>401</v>
      </c>
      <c r="F909" s="11" t="s">
        <v>402</v>
      </c>
      <c r="G909" s="11" t="s">
        <v>403</v>
      </c>
    </row>
    <row r="910" spans="1:7" ht="27.95" customHeight="1">
      <c r="A910" s="16" t="s">
        <v>514</v>
      </c>
      <c r="B910" s="17" t="s">
        <v>515</v>
      </c>
      <c r="C910" s="16" t="s">
        <v>406</v>
      </c>
      <c r="D910" s="16" t="s">
        <v>407</v>
      </c>
      <c r="E910" s="18">
        <v>0.67</v>
      </c>
      <c r="F910" s="19">
        <v>19.81</v>
      </c>
      <c r="G910" s="19">
        <v>13.670881</v>
      </c>
    </row>
    <row r="911" spans="1:7" ht="20.1" customHeight="1">
      <c r="A911" s="16" t="s">
        <v>452</v>
      </c>
      <c r="B911" s="17" t="s">
        <v>453</v>
      </c>
      <c r="C911" s="16" t="s">
        <v>406</v>
      </c>
      <c r="D911" s="16" t="s">
        <v>407</v>
      </c>
      <c r="E911" s="18">
        <v>0.67</v>
      </c>
      <c r="F911" s="19">
        <v>19.81</v>
      </c>
      <c r="G911" s="19">
        <v>13.670881</v>
      </c>
    </row>
    <row r="912" spans="1:7" ht="20.1" customHeight="1">
      <c r="A912" s="16" t="s">
        <v>414</v>
      </c>
      <c r="B912" s="17" t="s">
        <v>429</v>
      </c>
      <c r="C912" s="16" t="s">
        <v>406</v>
      </c>
      <c r="D912" s="16" t="s">
        <v>407</v>
      </c>
      <c r="E912" s="18">
        <v>2.7</v>
      </c>
      <c r="F912" s="19">
        <v>14.34</v>
      </c>
      <c r="G912" s="19">
        <v>39.87954</v>
      </c>
    </row>
    <row r="913" spans="1:7" ht="15" customHeight="1">
      <c r="A913" s="1"/>
      <c r="B913" s="1"/>
      <c r="C913" s="1"/>
      <c r="D913" s="1"/>
      <c r="E913" s="494" t="s">
        <v>418</v>
      </c>
      <c r="F913" s="495"/>
      <c r="G913" s="20">
        <v>67.22</v>
      </c>
    </row>
    <row r="914" spans="1:7" ht="15" customHeight="1">
      <c r="A914" s="492" t="s">
        <v>419</v>
      </c>
      <c r="B914" s="493"/>
      <c r="C914" s="11" t="s">
        <v>399</v>
      </c>
      <c r="D914" s="11" t="s">
        <v>400</v>
      </c>
      <c r="E914" s="11" t="s">
        <v>401</v>
      </c>
      <c r="F914" s="11" t="s">
        <v>402</v>
      </c>
      <c r="G914" s="11" t="s">
        <v>403</v>
      </c>
    </row>
    <row r="915" spans="1:7" ht="27.95" customHeight="1">
      <c r="A915" s="16" t="s">
        <v>995</v>
      </c>
      <c r="B915" s="17" t="s">
        <v>996</v>
      </c>
      <c r="C915" s="16" t="s">
        <v>406</v>
      </c>
      <c r="D915" s="16" t="s">
        <v>407</v>
      </c>
      <c r="E915" s="18">
        <v>0.2</v>
      </c>
      <c r="F915" s="19">
        <v>1.33</v>
      </c>
      <c r="G915" s="19">
        <v>0.266</v>
      </c>
    </row>
    <row r="916" spans="1:7" ht="27.95" customHeight="1">
      <c r="A916" s="16" t="s">
        <v>997</v>
      </c>
      <c r="B916" s="17" t="s">
        <v>996</v>
      </c>
      <c r="C916" s="16" t="s">
        <v>406</v>
      </c>
      <c r="D916" s="16" t="s">
        <v>407</v>
      </c>
      <c r="E916" s="18">
        <v>0.8</v>
      </c>
      <c r="F916" s="19">
        <v>0.3</v>
      </c>
      <c r="G916" s="19">
        <v>0.24</v>
      </c>
    </row>
    <row r="917" spans="1:7" ht="15" customHeight="1">
      <c r="A917" s="1"/>
      <c r="B917" s="1"/>
      <c r="C917" s="1"/>
      <c r="D917" s="1"/>
      <c r="E917" s="494" t="s">
        <v>424</v>
      </c>
      <c r="F917" s="495"/>
      <c r="G917" s="20">
        <v>0.51</v>
      </c>
    </row>
    <row r="918" spans="1:7" ht="15" customHeight="1">
      <c r="A918" s="1"/>
      <c r="B918" s="1"/>
      <c r="C918" s="1"/>
      <c r="D918" s="1"/>
      <c r="E918" s="496" t="s">
        <v>425</v>
      </c>
      <c r="F918" s="497"/>
      <c r="G918" s="10">
        <v>67.73</v>
      </c>
    </row>
    <row r="919" spans="1:7" ht="9.95" customHeight="1">
      <c r="A919" s="1"/>
      <c r="B919" s="1"/>
      <c r="C919" s="498" t="s">
        <v>355</v>
      </c>
      <c r="D919" s="499"/>
      <c r="E919" s="1"/>
      <c r="F919" s="1"/>
      <c r="G919" s="1"/>
    </row>
    <row r="920" spans="1:7" ht="27" customHeight="1">
      <c r="A920" s="485" t="s">
        <v>1309</v>
      </c>
      <c r="B920" s="486"/>
      <c r="C920" s="486"/>
      <c r="D920" s="486"/>
      <c r="E920" s="486"/>
      <c r="F920" s="486"/>
      <c r="G920" s="486"/>
    </row>
    <row r="921" spans="1:7" ht="15" customHeight="1">
      <c r="A921" s="492" t="s">
        <v>398</v>
      </c>
      <c r="B921" s="493"/>
      <c r="C921" s="11" t="s">
        <v>399</v>
      </c>
      <c r="D921" s="11" t="s">
        <v>400</v>
      </c>
      <c r="E921" s="11" t="s">
        <v>401</v>
      </c>
      <c r="F921" s="11" t="s">
        <v>402</v>
      </c>
      <c r="G921" s="11" t="s">
        <v>403</v>
      </c>
    </row>
    <row r="922" spans="1:7" ht="20.1" customHeight="1">
      <c r="A922" s="16" t="s">
        <v>414</v>
      </c>
      <c r="B922" s="17" t="s">
        <v>429</v>
      </c>
      <c r="C922" s="16" t="s">
        <v>406</v>
      </c>
      <c r="D922" s="16" t="s">
        <v>407</v>
      </c>
      <c r="E922" s="18">
        <v>2.8</v>
      </c>
      <c r="F922" s="19">
        <v>14.34</v>
      </c>
      <c r="G922" s="19">
        <v>41.35656</v>
      </c>
    </row>
    <row r="923" spans="1:7" ht="15" customHeight="1">
      <c r="A923" s="1"/>
      <c r="B923" s="1"/>
      <c r="C923" s="1"/>
      <c r="D923" s="1"/>
      <c r="E923" s="494" t="s">
        <v>418</v>
      </c>
      <c r="F923" s="495"/>
      <c r="G923" s="20">
        <v>41.36</v>
      </c>
    </row>
    <row r="924" spans="1:7" ht="15" customHeight="1">
      <c r="A924" s="492" t="s">
        <v>430</v>
      </c>
      <c r="B924" s="493"/>
      <c r="C924" s="11" t="s">
        <v>399</v>
      </c>
      <c r="D924" s="11" t="s">
        <v>400</v>
      </c>
      <c r="E924" s="11" t="s">
        <v>401</v>
      </c>
      <c r="F924" s="11" t="s">
        <v>402</v>
      </c>
      <c r="G924" s="11" t="s">
        <v>403</v>
      </c>
    </row>
    <row r="925" spans="1:7" ht="20.1" customHeight="1">
      <c r="A925" s="16" t="s">
        <v>731</v>
      </c>
      <c r="B925" s="17" t="s">
        <v>732</v>
      </c>
      <c r="C925" s="16" t="s">
        <v>406</v>
      </c>
      <c r="D925" s="16" t="s">
        <v>562</v>
      </c>
      <c r="E925" s="18">
        <v>0.9072</v>
      </c>
      <c r="F925" s="19">
        <v>58</v>
      </c>
      <c r="G925" s="19">
        <v>52.6176</v>
      </c>
    </row>
    <row r="926" spans="1:7" ht="15" customHeight="1">
      <c r="A926" s="1"/>
      <c r="B926" s="1"/>
      <c r="C926" s="1"/>
      <c r="D926" s="1"/>
      <c r="E926" s="494" t="s">
        <v>440</v>
      </c>
      <c r="F926" s="495"/>
      <c r="G926" s="20">
        <v>52.62</v>
      </c>
    </row>
    <row r="927" spans="1:7" ht="15" customHeight="1">
      <c r="A927" s="492" t="s">
        <v>419</v>
      </c>
      <c r="B927" s="493"/>
      <c r="C927" s="11" t="s">
        <v>399</v>
      </c>
      <c r="D927" s="11" t="s">
        <v>400</v>
      </c>
      <c r="E927" s="11" t="s">
        <v>401</v>
      </c>
      <c r="F927" s="11" t="s">
        <v>402</v>
      </c>
      <c r="G927" s="11" t="s">
        <v>403</v>
      </c>
    </row>
    <row r="928" spans="1:7" ht="36" customHeight="1">
      <c r="A928" s="16" t="s">
        <v>522</v>
      </c>
      <c r="B928" s="17" t="s">
        <v>523</v>
      </c>
      <c r="C928" s="16" t="s">
        <v>406</v>
      </c>
      <c r="D928" s="16" t="s">
        <v>471</v>
      </c>
      <c r="E928" s="18">
        <v>0.7</v>
      </c>
      <c r="F928" s="19">
        <v>280.98</v>
      </c>
      <c r="G928" s="19">
        <v>196.686</v>
      </c>
    </row>
    <row r="929" spans="1:7" ht="44.1" customHeight="1">
      <c r="A929" s="16" t="s">
        <v>681</v>
      </c>
      <c r="B929" s="17" t="s">
        <v>682</v>
      </c>
      <c r="C929" s="16" t="s">
        <v>406</v>
      </c>
      <c r="D929" s="16" t="s">
        <v>471</v>
      </c>
      <c r="E929" s="18">
        <v>0.7</v>
      </c>
      <c r="F929" s="19">
        <v>87.57</v>
      </c>
      <c r="G929" s="19">
        <v>61.299</v>
      </c>
    </row>
    <row r="930" spans="1:7" ht="44.1" customHeight="1">
      <c r="A930" s="16" t="s">
        <v>1310</v>
      </c>
      <c r="B930" s="17" t="s">
        <v>1311</v>
      </c>
      <c r="C930" s="16" t="s">
        <v>406</v>
      </c>
      <c r="D930" s="16" t="s">
        <v>471</v>
      </c>
      <c r="E930" s="18">
        <v>0.7</v>
      </c>
      <c r="F930" s="19">
        <v>67.73</v>
      </c>
      <c r="G930" s="19">
        <v>47.411</v>
      </c>
    </row>
    <row r="931" spans="1:7" ht="15" customHeight="1">
      <c r="A931" s="1"/>
      <c r="B931" s="1"/>
      <c r="C931" s="1"/>
      <c r="D931" s="1"/>
      <c r="E931" s="494" t="s">
        <v>424</v>
      </c>
      <c r="F931" s="495"/>
      <c r="G931" s="20">
        <v>305.4</v>
      </c>
    </row>
    <row r="932" spans="1:7" ht="15" customHeight="1">
      <c r="A932" s="1"/>
      <c r="B932" s="1"/>
      <c r="C932" s="1"/>
      <c r="D932" s="1"/>
      <c r="E932" s="496" t="s">
        <v>425</v>
      </c>
      <c r="F932" s="497"/>
      <c r="G932" s="10">
        <v>399.37</v>
      </c>
    </row>
    <row r="933" spans="1:7" ht="9.95" customHeight="1">
      <c r="A933" s="1"/>
      <c r="B933" s="1"/>
      <c r="C933" s="498" t="s">
        <v>355</v>
      </c>
      <c r="D933" s="499"/>
      <c r="E933" s="1"/>
      <c r="F933" s="1"/>
      <c r="G933" s="1"/>
    </row>
    <row r="934" spans="1:7" ht="20.1" customHeight="1">
      <c r="A934" s="485" t="s">
        <v>1312</v>
      </c>
      <c r="B934" s="486"/>
      <c r="C934" s="486"/>
      <c r="D934" s="486"/>
      <c r="E934" s="486"/>
      <c r="F934" s="486"/>
      <c r="G934" s="486"/>
    </row>
    <row r="935" spans="1:7" ht="15" customHeight="1">
      <c r="A935" s="492" t="s">
        <v>430</v>
      </c>
      <c r="B935" s="493"/>
      <c r="C935" s="11" t="s">
        <v>399</v>
      </c>
      <c r="D935" s="11" t="s">
        <v>400</v>
      </c>
      <c r="E935" s="11" t="s">
        <v>401</v>
      </c>
      <c r="F935" s="11" t="s">
        <v>402</v>
      </c>
      <c r="G935" s="11" t="s">
        <v>403</v>
      </c>
    </row>
    <row r="936" spans="1:7" ht="27.95" customHeight="1">
      <c r="A936" s="16" t="s">
        <v>1313</v>
      </c>
      <c r="B936" s="17" t="s">
        <v>1314</v>
      </c>
      <c r="C936" s="16" t="s">
        <v>406</v>
      </c>
      <c r="D936" s="16" t="s">
        <v>458</v>
      </c>
      <c r="E936" s="18">
        <v>0.0003</v>
      </c>
      <c r="F936" s="19">
        <v>151198.85</v>
      </c>
      <c r="G936" s="19">
        <v>45.359655</v>
      </c>
    </row>
    <row r="937" spans="1:7" ht="15" customHeight="1">
      <c r="A937" s="1"/>
      <c r="B937" s="1"/>
      <c r="C937" s="1"/>
      <c r="D937" s="1"/>
      <c r="E937" s="494" t="s">
        <v>440</v>
      </c>
      <c r="F937" s="495"/>
      <c r="G937" s="20">
        <v>45.36</v>
      </c>
    </row>
    <row r="938" spans="1:7" ht="15" customHeight="1">
      <c r="A938" s="1"/>
      <c r="B938" s="1"/>
      <c r="C938" s="1"/>
      <c r="D938" s="1"/>
      <c r="E938" s="496" t="s">
        <v>425</v>
      </c>
      <c r="F938" s="497"/>
      <c r="G938" s="10">
        <v>45.35</v>
      </c>
    </row>
    <row r="939" spans="1:7" ht="9.95" customHeight="1">
      <c r="A939" s="1"/>
      <c r="B939" s="1"/>
      <c r="C939" s="498" t="s">
        <v>355</v>
      </c>
      <c r="D939" s="499"/>
      <c r="E939" s="1"/>
      <c r="F939" s="1"/>
      <c r="G939" s="1"/>
    </row>
    <row r="940" spans="1:7" ht="20.1" customHeight="1">
      <c r="A940" s="485" t="s">
        <v>1315</v>
      </c>
      <c r="B940" s="486"/>
      <c r="C940" s="486"/>
      <c r="D940" s="486"/>
      <c r="E940" s="486"/>
      <c r="F940" s="486"/>
      <c r="G940" s="486"/>
    </row>
    <row r="941" spans="1:7" ht="15" customHeight="1">
      <c r="A941" s="492" t="s">
        <v>430</v>
      </c>
      <c r="B941" s="493"/>
      <c r="C941" s="11" t="s">
        <v>399</v>
      </c>
      <c r="D941" s="11" t="s">
        <v>400</v>
      </c>
      <c r="E941" s="11" t="s">
        <v>401</v>
      </c>
      <c r="F941" s="11" t="s">
        <v>402</v>
      </c>
      <c r="G941" s="11" t="s">
        <v>403</v>
      </c>
    </row>
    <row r="942" spans="1:7" ht="27.95" customHeight="1">
      <c r="A942" s="16" t="s">
        <v>1313</v>
      </c>
      <c r="B942" s="17" t="s">
        <v>1314</v>
      </c>
      <c r="C942" s="16" t="s">
        <v>406</v>
      </c>
      <c r="D942" s="16" t="s">
        <v>458</v>
      </c>
      <c r="E942" s="18">
        <v>0.0002</v>
      </c>
      <c r="F942" s="19">
        <v>151198.85</v>
      </c>
      <c r="G942" s="19">
        <v>30.23977</v>
      </c>
    </row>
    <row r="943" spans="1:7" ht="15" customHeight="1">
      <c r="A943" s="1"/>
      <c r="B943" s="1"/>
      <c r="C943" s="1"/>
      <c r="D943" s="1"/>
      <c r="E943" s="494" t="s">
        <v>440</v>
      </c>
      <c r="F943" s="495"/>
      <c r="G943" s="20">
        <v>30.24</v>
      </c>
    </row>
    <row r="944" spans="1:7" ht="15" customHeight="1">
      <c r="A944" s="1"/>
      <c r="B944" s="1"/>
      <c r="C944" s="1"/>
      <c r="D944" s="1"/>
      <c r="E944" s="496" t="s">
        <v>425</v>
      </c>
      <c r="F944" s="497"/>
      <c r="G944" s="10">
        <v>30.23</v>
      </c>
    </row>
    <row r="945" spans="1:7" ht="9.95" customHeight="1">
      <c r="A945" s="1"/>
      <c r="B945" s="1"/>
      <c r="C945" s="498" t="s">
        <v>355</v>
      </c>
      <c r="D945" s="499"/>
      <c r="E945" s="1"/>
      <c r="F945" s="1"/>
      <c r="G945" s="1"/>
    </row>
    <row r="946" spans="1:7" ht="20.1" customHeight="1">
      <c r="A946" s="485" t="s">
        <v>1316</v>
      </c>
      <c r="B946" s="486"/>
      <c r="C946" s="486"/>
      <c r="D946" s="486"/>
      <c r="E946" s="486"/>
      <c r="F946" s="486"/>
      <c r="G946" s="486"/>
    </row>
    <row r="947" spans="1:7" ht="15" customHeight="1">
      <c r="A947" s="492" t="s">
        <v>430</v>
      </c>
      <c r="B947" s="493"/>
      <c r="C947" s="11" t="s">
        <v>399</v>
      </c>
      <c r="D947" s="11" t="s">
        <v>400</v>
      </c>
      <c r="E947" s="11" t="s">
        <v>401</v>
      </c>
      <c r="F947" s="11" t="s">
        <v>402</v>
      </c>
      <c r="G947" s="11" t="s">
        <v>403</v>
      </c>
    </row>
    <row r="948" spans="1:7" ht="27.95" customHeight="1">
      <c r="A948" s="16" t="s">
        <v>1317</v>
      </c>
      <c r="B948" s="17" t="s">
        <v>1318</v>
      </c>
      <c r="C948" s="16" t="s">
        <v>406</v>
      </c>
      <c r="D948" s="16" t="s">
        <v>458</v>
      </c>
      <c r="E948" s="18">
        <v>0.0001514</v>
      </c>
      <c r="F948" s="19">
        <v>330000</v>
      </c>
      <c r="G948" s="19">
        <v>49.962</v>
      </c>
    </row>
    <row r="949" spans="1:7" ht="15" customHeight="1">
      <c r="A949" s="16" t="s">
        <v>608</v>
      </c>
      <c r="B949" s="17" t="s">
        <v>609</v>
      </c>
      <c r="C949" s="16" t="s">
        <v>406</v>
      </c>
      <c r="D949" s="16" t="s">
        <v>610</v>
      </c>
      <c r="E949" s="18">
        <v>8</v>
      </c>
      <c r="F949" s="19">
        <v>6.816</v>
      </c>
      <c r="G949" s="19">
        <v>54.528</v>
      </c>
    </row>
    <row r="950" spans="1:7" ht="15" customHeight="1">
      <c r="A950" s="16" t="s">
        <v>1076</v>
      </c>
      <c r="B950" s="17" t="s">
        <v>1077</v>
      </c>
      <c r="C950" s="16" t="s">
        <v>406</v>
      </c>
      <c r="D950" s="16" t="s">
        <v>610</v>
      </c>
      <c r="E950" s="18">
        <v>4</v>
      </c>
      <c r="F950" s="19">
        <v>4.907</v>
      </c>
      <c r="G950" s="19">
        <v>19.628</v>
      </c>
    </row>
    <row r="951" spans="1:7" ht="20.1" customHeight="1">
      <c r="A951" s="16" t="s">
        <v>1061</v>
      </c>
      <c r="B951" s="17" t="s">
        <v>1062</v>
      </c>
      <c r="C951" s="16" t="s">
        <v>406</v>
      </c>
      <c r="D951" s="16" t="s">
        <v>610</v>
      </c>
      <c r="E951" s="18">
        <v>0.135</v>
      </c>
      <c r="F951" s="19">
        <v>18.742</v>
      </c>
      <c r="G951" s="19">
        <v>2.53017</v>
      </c>
    </row>
    <row r="952" spans="1:7" ht="20.1" customHeight="1">
      <c r="A952" s="16" t="s">
        <v>1063</v>
      </c>
      <c r="B952" s="17" t="s">
        <v>1064</v>
      </c>
      <c r="C952" s="16" t="s">
        <v>406</v>
      </c>
      <c r="D952" s="16" t="s">
        <v>439</v>
      </c>
      <c r="E952" s="18">
        <v>0.053</v>
      </c>
      <c r="F952" s="19">
        <v>9.85</v>
      </c>
      <c r="G952" s="19">
        <v>0.52205</v>
      </c>
    </row>
    <row r="953" spans="1:7" ht="15" customHeight="1">
      <c r="A953" s="16" t="s">
        <v>1068</v>
      </c>
      <c r="B953" s="17" t="s">
        <v>1069</v>
      </c>
      <c r="C953" s="16" t="s">
        <v>406</v>
      </c>
      <c r="D953" s="16" t="s">
        <v>458</v>
      </c>
      <c r="E953" s="18">
        <v>0.0025</v>
      </c>
      <c r="F953" s="19">
        <v>3434.39</v>
      </c>
      <c r="G953" s="19">
        <v>8.585975</v>
      </c>
    </row>
    <row r="954" spans="1:7" ht="15" customHeight="1">
      <c r="A954" s="1"/>
      <c r="B954" s="1"/>
      <c r="C954" s="1"/>
      <c r="D954" s="1"/>
      <c r="E954" s="494" t="s">
        <v>440</v>
      </c>
      <c r="F954" s="495"/>
      <c r="G954" s="20">
        <v>135.76</v>
      </c>
    </row>
    <row r="955" spans="1:7" ht="15" customHeight="1">
      <c r="A955" s="1"/>
      <c r="B955" s="1"/>
      <c r="C955" s="1"/>
      <c r="D955" s="1"/>
      <c r="E955" s="496" t="s">
        <v>425</v>
      </c>
      <c r="F955" s="497"/>
      <c r="G955" s="10">
        <v>135.75</v>
      </c>
    </row>
    <row r="956" spans="1:7" ht="9.95" customHeight="1">
      <c r="A956" s="1"/>
      <c r="B956" s="1"/>
      <c r="C956" s="498" t="s">
        <v>355</v>
      </c>
      <c r="D956" s="499"/>
      <c r="E956" s="1"/>
      <c r="F956" s="1"/>
      <c r="G956" s="1"/>
    </row>
    <row r="957" spans="1:7" ht="20.1" customHeight="1">
      <c r="A957" s="485" t="s">
        <v>1319</v>
      </c>
      <c r="B957" s="486"/>
      <c r="C957" s="486"/>
      <c r="D957" s="486"/>
      <c r="E957" s="486"/>
      <c r="F957" s="486"/>
      <c r="G957" s="486"/>
    </row>
    <row r="958" spans="1:7" ht="15" customHeight="1">
      <c r="A958" s="492" t="s">
        <v>430</v>
      </c>
      <c r="B958" s="493"/>
      <c r="C958" s="11" t="s">
        <v>399</v>
      </c>
      <c r="D958" s="11" t="s">
        <v>400</v>
      </c>
      <c r="E958" s="11" t="s">
        <v>401</v>
      </c>
      <c r="F958" s="11" t="s">
        <v>402</v>
      </c>
      <c r="G958" s="11" t="s">
        <v>403</v>
      </c>
    </row>
    <row r="959" spans="1:7" ht="15" customHeight="1">
      <c r="A959" s="16" t="s">
        <v>608</v>
      </c>
      <c r="B959" s="17" t="s">
        <v>609</v>
      </c>
      <c r="C959" s="16" t="s">
        <v>406</v>
      </c>
      <c r="D959" s="16" t="s">
        <v>610</v>
      </c>
      <c r="E959" s="18">
        <v>1.17</v>
      </c>
      <c r="F959" s="19">
        <v>6.816</v>
      </c>
      <c r="G959" s="19">
        <v>7.97472</v>
      </c>
    </row>
    <row r="960" spans="1:7" ht="20.1" customHeight="1">
      <c r="A960" s="16" t="s">
        <v>1061</v>
      </c>
      <c r="B960" s="17" t="s">
        <v>1062</v>
      </c>
      <c r="C960" s="16" t="s">
        <v>406</v>
      </c>
      <c r="D960" s="16" t="s">
        <v>610</v>
      </c>
      <c r="E960" s="18">
        <v>0.02</v>
      </c>
      <c r="F960" s="19">
        <v>18.742</v>
      </c>
      <c r="G960" s="19">
        <v>0.37484</v>
      </c>
    </row>
    <row r="961" spans="1:7" ht="20.1" customHeight="1">
      <c r="A961" s="16" t="s">
        <v>1320</v>
      </c>
      <c r="B961" s="17" t="s">
        <v>1321</v>
      </c>
      <c r="C961" s="16" t="s">
        <v>406</v>
      </c>
      <c r="D961" s="16" t="s">
        <v>458</v>
      </c>
      <c r="E961" s="18">
        <v>9.17E-05</v>
      </c>
      <c r="F961" s="19">
        <v>2544</v>
      </c>
      <c r="G961" s="19">
        <v>0.2332848</v>
      </c>
    </row>
    <row r="962" spans="1:7" ht="15" customHeight="1">
      <c r="A962" s="1"/>
      <c r="B962" s="1"/>
      <c r="C962" s="1"/>
      <c r="D962" s="1"/>
      <c r="E962" s="494" t="s">
        <v>440</v>
      </c>
      <c r="F962" s="495"/>
      <c r="G962" s="20">
        <v>8.57</v>
      </c>
    </row>
    <row r="963" spans="1:7" ht="15" customHeight="1">
      <c r="A963" s="1"/>
      <c r="B963" s="1"/>
      <c r="C963" s="1"/>
      <c r="D963" s="1"/>
      <c r="E963" s="496" t="s">
        <v>425</v>
      </c>
      <c r="F963" s="497"/>
      <c r="G963" s="10">
        <v>8.58</v>
      </c>
    </row>
    <row r="964" spans="1:7" ht="9.95" customHeight="1">
      <c r="A964" s="1"/>
      <c r="B964" s="1"/>
      <c r="C964" s="498" t="s">
        <v>355</v>
      </c>
      <c r="D964" s="499"/>
      <c r="E964" s="1"/>
      <c r="F964" s="1"/>
      <c r="G964" s="1"/>
    </row>
    <row r="965" spans="1:7" ht="20.1" customHeight="1">
      <c r="A965" s="485" t="s">
        <v>1322</v>
      </c>
      <c r="B965" s="486"/>
      <c r="C965" s="486"/>
      <c r="D965" s="486"/>
      <c r="E965" s="486"/>
      <c r="F965" s="486"/>
      <c r="G965" s="486"/>
    </row>
    <row r="966" spans="1:7" ht="15" customHeight="1">
      <c r="A966" s="492" t="s">
        <v>430</v>
      </c>
      <c r="B966" s="493"/>
      <c r="C966" s="11" t="s">
        <v>399</v>
      </c>
      <c r="D966" s="11" t="s">
        <v>400</v>
      </c>
      <c r="E966" s="11" t="s">
        <v>401</v>
      </c>
      <c r="F966" s="11" t="s">
        <v>402</v>
      </c>
      <c r="G966" s="11" t="s">
        <v>403</v>
      </c>
    </row>
    <row r="967" spans="1:7" ht="20.1" customHeight="1">
      <c r="A967" s="16" t="s">
        <v>1320</v>
      </c>
      <c r="B967" s="17" t="s">
        <v>1321</v>
      </c>
      <c r="C967" s="16" t="s">
        <v>406</v>
      </c>
      <c r="D967" s="16" t="s">
        <v>458</v>
      </c>
      <c r="E967" s="18">
        <v>7.5E-05</v>
      </c>
      <c r="F967" s="19">
        <v>2544</v>
      </c>
      <c r="G967" s="19">
        <v>0.1908</v>
      </c>
    </row>
    <row r="968" spans="1:7" ht="15" customHeight="1">
      <c r="A968" s="1"/>
      <c r="B968" s="1"/>
      <c r="C968" s="1"/>
      <c r="D968" s="1"/>
      <c r="E968" s="494" t="s">
        <v>440</v>
      </c>
      <c r="F968" s="495"/>
      <c r="G968" s="20">
        <v>0.19</v>
      </c>
    </row>
    <row r="969" spans="1:7" ht="15" customHeight="1">
      <c r="A969" s="1"/>
      <c r="B969" s="1"/>
      <c r="C969" s="1"/>
      <c r="D969" s="1"/>
      <c r="E969" s="496" t="s">
        <v>425</v>
      </c>
      <c r="F969" s="497"/>
      <c r="G969" s="10">
        <v>0.19</v>
      </c>
    </row>
    <row r="970" spans="1:7" ht="9.95" customHeight="1">
      <c r="A970" s="1"/>
      <c r="B970" s="1"/>
      <c r="C970" s="498" t="s">
        <v>355</v>
      </c>
      <c r="D970" s="499"/>
      <c r="E970" s="1"/>
      <c r="F970" s="1"/>
      <c r="G970" s="1"/>
    </row>
    <row r="971" spans="1:7" ht="20.1" customHeight="1">
      <c r="A971" s="485" t="s">
        <v>1323</v>
      </c>
      <c r="B971" s="486"/>
      <c r="C971" s="486"/>
      <c r="D971" s="486"/>
      <c r="E971" s="486"/>
      <c r="F971" s="486"/>
      <c r="G971" s="486"/>
    </row>
    <row r="972" spans="1:7" ht="15" customHeight="1">
      <c r="A972" s="492" t="s">
        <v>398</v>
      </c>
      <c r="B972" s="493"/>
      <c r="C972" s="11" t="s">
        <v>399</v>
      </c>
      <c r="D972" s="11" t="s">
        <v>400</v>
      </c>
      <c r="E972" s="11" t="s">
        <v>401</v>
      </c>
      <c r="F972" s="11" t="s">
        <v>402</v>
      </c>
      <c r="G972" s="11" t="s">
        <v>403</v>
      </c>
    </row>
    <row r="973" spans="1:7" ht="20.1" customHeight="1">
      <c r="A973" s="16" t="s">
        <v>1074</v>
      </c>
      <c r="B973" s="17" t="s">
        <v>1075</v>
      </c>
      <c r="C973" s="16" t="s">
        <v>406</v>
      </c>
      <c r="D973" s="16" t="s">
        <v>407</v>
      </c>
      <c r="E973" s="18">
        <v>1</v>
      </c>
      <c r="F973" s="19">
        <v>19.81</v>
      </c>
      <c r="G973" s="19">
        <v>19.81</v>
      </c>
    </row>
    <row r="974" spans="1:7" ht="15" customHeight="1">
      <c r="A974" s="1"/>
      <c r="B974" s="1"/>
      <c r="C974" s="1"/>
      <c r="D974" s="1"/>
      <c r="E974" s="494" t="s">
        <v>418</v>
      </c>
      <c r="F974" s="495"/>
      <c r="G974" s="20">
        <v>19.81</v>
      </c>
    </row>
    <row r="975" spans="1:7" ht="15" customHeight="1">
      <c r="A975" s="492" t="s">
        <v>430</v>
      </c>
      <c r="B975" s="493"/>
      <c r="C975" s="11" t="s">
        <v>399</v>
      </c>
      <c r="D975" s="11" t="s">
        <v>400</v>
      </c>
      <c r="E975" s="11" t="s">
        <v>401</v>
      </c>
      <c r="F975" s="11" t="s">
        <v>402</v>
      </c>
      <c r="G975" s="11" t="s">
        <v>403</v>
      </c>
    </row>
    <row r="976" spans="1:7" ht="20.1" customHeight="1">
      <c r="A976" s="16" t="s">
        <v>1183</v>
      </c>
      <c r="B976" s="17" t="s">
        <v>1324</v>
      </c>
      <c r="C976" s="16" t="s">
        <v>406</v>
      </c>
      <c r="D976" s="16" t="s">
        <v>458</v>
      </c>
      <c r="E976" s="18">
        <v>8E-05</v>
      </c>
      <c r="F976" s="19">
        <v>402599.22</v>
      </c>
      <c r="G976" s="19">
        <v>40.36942898784</v>
      </c>
    </row>
    <row r="977" spans="1:7" ht="15" customHeight="1">
      <c r="A977" s="1"/>
      <c r="B977" s="1"/>
      <c r="C977" s="1"/>
      <c r="D977" s="1"/>
      <c r="E977" s="494" t="s">
        <v>440</v>
      </c>
      <c r="F977" s="495"/>
      <c r="G977" s="20">
        <v>40.37</v>
      </c>
    </row>
    <row r="978" spans="1:7" ht="15" customHeight="1">
      <c r="A978" s="1"/>
      <c r="B978" s="1"/>
      <c r="C978" s="1"/>
      <c r="D978" s="1"/>
      <c r="E978" s="496" t="s">
        <v>425</v>
      </c>
      <c r="F978" s="497"/>
      <c r="G978" s="10">
        <v>60.17</v>
      </c>
    </row>
    <row r="979" spans="1:7" ht="9.95" customHeight="1">
      <c r="A979" s="1"/>
      <c r="B979" s="1"/>
      <c r="C979" s="498" t="s">
        <v>355</v>
      </c>
      <c r="D979" s="499"/>
      <c r="E979" s="1"/>
      <c r="F979" s="1"/>
      <c r="G979" s="1"/>
    </row>
    <row r="980" spans="1:7" ht="20.1" customHeight="1">
      <c r="A980" s="485" t="s">
        <v>1325</v>
      </c>
      <c r="B980" s="486"/>
      <c r="C980" s="486"/>
      <c r="D980" s="486"/>
      <c r="E980" s="486"/>
      <c r="F980" s="486"/>
      <c r="G980" s="486"/>
    </row>
    <row r="981" spans="1:7" ht="15" customHeight="1">
      <c r="A981" s="492" t="s">
        <v>430</v>
      </c>
      <c r="B981" s="493"/>
      <c r="C981" s="11" t="s">
        <v>399</v>
      </c>
      <c r="D981" s="11" t="s">
        <v>400</v>
      </c>
      <c r="E981" s="11" t="s">
        <v>401</v>
      </c>
      <c r="F981" s="11" t="s">
        <v>402</v>
      </c>
      <c r="G981" s="11" t="s">
        <v>403</v>
      </c>
    </row>
    <row r="982" spans="1:7" ht="15" customHeight="1">
      <c r="A982" s="16" t="s">
        <v>1326</v>
      </c>
      <c r="B982" s="17" t="s">
        <v>1327</v>
      </c>
      <c r="C982" s="16" t="s">
        <v>406</v>
      </c>
      <c r="D982" s="16" t="s">
        <v>458</v>
      </c>
      <c r="E982" s="18">
        <v>1</v>
      </c>
      <c r="F982" s="19">
        <v>5.5471</v>
      </c>
      <c r="G982" s="19">
        <v>5.5471</v>
      </c>
    </row>
    <row r="983" spans="1:7" ht="15" customHeight="1">
      <c r="A983" s="1"/>
      <c r="B983" s="1"/>
      <c r="C983" s="1"/>
      <c r="D983" s="1"/>
      <c r="E983" s="494" t="s">
        <v>440</v>
      </c>
      <c r="F983" s="495"/>
      <c r="G983" s="20">
        <v>5.55</v>
      </c>
    </row>
    <row r="984" spans="1:7" ht="15" customHeight="1">
      <c r="A984" s="1"/>
      <c r="B984" s="1"/>
      <c r="C984" s="1"/>
      <c r="D984" s="1"/>
      <c r="E984" s="496" t="s">
        <v>425</v>
      </c>
      <c r="F984" s="497"/>
      <c r="G984" s="10">
        <v>5.54</v>
      </c>
    </row>
    <row r="985" spans="1:7" ht="9.95" customHeight="1">
      <c r="A985" s="1"/>
      <c r="B985" s="1"/>
      <c r="C985" s="498" t="s">
        <v>355</v>
      </c>
      <c r="D985" s="499"/>
      <c r="E985" s="1"/>
      <c r="F985" s="1"/>
      <c r="G985" s="1"/>
    </row>
    <row r="986" spans="1:7" ht="20.1" customHeight="1">
      <c r="A986" s="485" t="s">
        <v>1328</v>
      </c>
      <c r="B986" s="486"/>
      <c r="C986" s="486"/>
      <c r="D986" s="486"/>
      <c r="E986" s="486"/>
      <c r="F986" s="486"/>
      <c r="G986" s="486"/>
    </row>
    <row r="987" spans="1:7" ht="15" customHeight="1">
      <c r="A987" s="492" t="s">
        <v>398</v>
      </c>
      <c r="B987" s="493"/>
      <c r="C987" s="11" t="s">
        <v>399</v>
      </c>
      <c r="D987" s="11" t="s">
        <v>400</v>
      </c>
      <c r="E987" s="11" t="s">
        <v>401</v>
      </c>
      <c r="F987" s="11" t="s">
        <v>402</v>
      </c>
      <c r="G987" s="11" t="s">
        <v>403</v>
      </c>
    </row>
    <row r="988" spans="1:7" ht="20.1" customHeight="1">
      <c r="A988" s="16" t="s">
        <v>1329</v>
      </c>
      <c r="B988" s="17" t="s">
        <v>1330</v>
      </c>
      <c r="C988" s="16" t="s">
        <v>406</v>
      </c>
      <c r="D988" s="16" t="s">
        <v>407</v>
      </c>
      <c r="E988" s="18">
        <v>1</v>
      </c>
      <c r="F988" s="19">
        <v>14.34</v>
      </c>
      <c r="G988" s="19">
        <v>18.7854</v>
      </c>
    </row>
    <row r="989" spans="1:7" ht="27.95" customHeight="1">
      <c r="A989" s="16" t="s">
        <v>568</v>
      </c>
      <c r="B989" s="17" t="s">
        <v>1331</v>
      </c>
      <c r="C989" s="16" t="s">
        <v>406</v>
      </c>
      <c r="D989" s="16" t="s">
        <v>407</v>
      </c>
      <c r="E989" s="18">
        <v>1</v>
      </c>
      <c r="F989" s="19">
        <v>22.25</v>
      </c>
      <c r="G989" s="19">
        <v>29.1475</v>
      </c>
    </row>
    <row r="990" spans="1:7" ht="15" customHeight="1">
      <c r="A990" s="1"/>
      <c r="B990" s="1"/>
      <c r="C990" s="1"/>
      <c r="D990" s="1"/>
      <c r="E990" s="494" t="s">
        <v>418</v>
      </c>
      <c r="F990" s="495"/>
      <c r="G990" s="20">
        <v>47.94</v>
      </c>
    </row>
    <row r="991" spans="1:7" ht="15" customHeight="1">
      <c r="A991" s="492" t="s">
        <v>430</v>
      </c>
      <c r="B991" s="493"/>
      <c r="C991" s="11" t="s">
        <v>399</v>
      </c>
      <c r="D991" s="11" t="s">
        <v>400</v>
      </c>
      <c r="E991" s="11" t="s">
        <v>401</v>
      </c>
      <c r="F991" s="11" t="s">
        <v>402</v>
      </c>
      <c r="G991" s="11" t="s">
        <v>403</v>
      </c>
    </row>
    <row r="992" spans="1:7" ht="15" customHeight="1">
      <c r="A992" s="16" t="s">
        <v>1076</v>
      </c>
      <c r="B992" s="17" t="s">
        <v>1077</v>
      </c>
      <c r="C992" s="16" t="s">
        <v>406</v>
      </c>
      <c r="D992" s="16" t="s">
        <v>610</v>
      </c>
      <c r="E992" s="18">
        <v>28.5</v>
      </c>
      <c r="F992" s="19">
        <v>4.907</v>
      </c>
      <c r="G992" s="19">
        <v>139.8495</v>
      </c>
    </row>
    <row r="993" spans="1:7" ht="20.1" customHeight="1">
      <c r="A993" s="16" t="s">
        <v>1061</v>
      </c>
      <c r="B993" s="17" t="s">
        <v>1078</v>
      </c>
      <c r="C993" s="16" t="s">
        <v>406</v>
      </c>
      <c r="D993" s="16" t="s">
        <v>610</v>
      </c>
      <c r="E993" s="18">
        <v>0.916</v>
      </c>
      <c r="F993" s="19">
        <v>18.742</v>
      </c>
      <c r="G993" s="19">
        <v>25.751508</v>
      </c>
    </row>
    <row r="994" spans="1:7" ht="20.1" customHeight="1">
      <c r="A994" s="16" t="s">
        <v>1063</v>
      </c>
      <c r="B994" s="17" t="s">
        <v>1064</v>
      </c>
      <c r="C994" s="16" t="s">
        <v>406</v>
      </c>
      <c r="D994" s="16" t="s">
        <v>439</v>
      </c>
      <c r="E994" s="18">
        <v>0.28</v>
      </c>
      <c r="F994" s="19">
        <v>9.85</v>
      </c>
      <c r="G994" s="19">
        <v>2.758</v>
      </c>
    </row>
    <row r="995" spans="1:7" ht="27.95" customHeight="1">
      <c r="A995" s="16" t="s">
        <v>1332</v>
      </c>
      <c r="B995" s="17" t="s">
        <v>1333</v>
      </c>
      <c r="C995" s="16" t="s">
        <v>406</v>
      </c>
      <c r="D995" s="16" t="s">
        <v>458</v>
      </c>
      <c r="E995" s="18">
        <v>0.0001625</v>
      </c>
      <c r="F995" s="19">
        <v>1289460</v>
      </c>
      <c r="G995" s="19">
        <v>209.53725</v>
      </c>
    </row>
    <row r="996" spans="1:7" ht="15" customHeight="1">
      <c r="A996" s="16" t="s">
        <v>1334</v>
      </c>
      <c r="B996" s="17" t="s">
        <v>1335</v>
      </c>
      <c r="C996" s="16" t="s">
        <v>406</v>
      </c>
      <c r="D996" s="16" t="s">
        <v>458</v>
      </c>
      <c r="E996" s="18">
        <v>0.0025</v>
      </c>
      <c r="F996" s="19">
        <v>1650.4</v>
      </c>
      <c r="G996" s="19">
        <v>4.126</v>
      </c>
    </row>
    <row r="997" spans="1:7" ht="15" customHeight="1">
      <c r="A997" s="1"/>
      <c r="B997" s="1"/>
      <c r="C997" s="1"/>
      <c r="D997" s="1"/>
      <c r="E997" s="494" t="s">
        <v>440</v>
      </c>
      <c r="F997" s="495"/>
      <c r="G997" s="20">
        <v>382.03</v>
      </c>
    </row>
    <row r="998" spans="1:7" ht="15" customHeight="1">
      <c r="A998" s="492" t="s">
        <v>419</v>
      </c>
      <c r="B998" s="493"/>
      <c r="C998" s="11" t="s">
        <v>399</v>
      </c>
      <c r="D998" s="11" t="s">
        <v>400</v>
      </c>
      <c r="E998" s="11" t="s">
        <v>401</v>
      </c>
      <c r="F998" s="11" t="s">
        <v>402</v>
      </c>
      <c r="G998" s="11" t="s">
        <v>403</v>
      </c>
    </row>
    <row r="999" spans="1:7" ht="20.1" customHeight="1">
      <c r="A999" s="16" t="s">
        <v>1336</v>
      </c>
      <c r="B999" s="17" t="s">
        <v>1337</v>
      </c>
      <c r="C999" s="16" t="s">
        <v>406</v>
      </c>
      <c r="D999" s="16" t="s">
        <v>458</v>
      </c>
      <c r="E999" s="18">
        <v>3.204</v>
      </c>
      <c r="F999" s="19">
        <v>5.54</v>
      </c>
      <c r="G999" s="19">
        <v>17.75016</v>
      </c>
    </row>
    <row r="1000" spans="1:7" ht="15" customHeight="1">
      <c r="A1000" s="1"/>
      <c r="B1000" s="1"/>
      <c r="C1000" s="1"/>
      <c r="D1000" s="1"/>
      <c r="E1000" s="494" t="s">
        <v>424</v>
      </c>
      <c r="F1000" s="495"/>
      <c r="G1000" s="20">
        <v>17.75</v>
      </c>
    </row>
    <row r="1001" spans="1:7" ht="15" customHeight="1">
      <c r="A1001" s="1"/>
      <c r="B1001" s="1"/>
      <c r="C1001" s="1"/>
      <c r="D1001" s="1"/>
      <c r="E1001" s="496" t="s">
        <v>425</v>
      </c>
      <c r="F1001" s="497"/>
      <c r="G1001" s="10">
        <v>447.72</v>
      </c>
    </row>
    <row r="1002" spans="1:7" ht="9.95" customHeight="1">
      <c r="A1002" s="1"/>
      <c r="B1002" s="1"/>
      <c r="C1002" s="498" t="s">
        <v>355</v>
      </c>
      <c r="D1002" s="499"/>
      <c r="E1002" s="1"/>
      <c r="F1002" s="1"/>
      <c r="G1002" s="1"/>
    </row>
    <row r="1003" spans="1:7" ht="20.1" customHeight="1">
      <c r="A1003" s="485" t="s">
        <v>1338</v>
      </c>
      <c r="B1003" s="486"/>
      <c r="C1003" s="486"/>
      <c r="D1003" s="486"/>
      <c r="E1003" s="486"/>
      <c r="F1003" s="486"/>
      <c r="G1003" s="486"/>
    </row>
    <row r="1004" spans="1:7" ht="15" customHeight="1">
      <c r="A1004" s="492" t="s">
        <v>398</v>
      </c>
      <c r="B1004" s="493"/>
      <c r="C1004" s="11" t="s">
        <v>399</v>
      </c>
      <c r="D1004" s="11" t="s">
        <v>400</v>
      </c>
      <c r="E1004" s="11" t="s">
        <v>401</v>
      </c>
      <c r="F1004" s="11" t="s">
        <v>402</v>
      </c>
      <c r="G1004" s="11" t="s">
        <v>403</v>
      </c>
    </row>
    <row r="1005" spans="1:7" ht="20.1" customHeight="1">
      <c r="A1005" s="16" t="s">
        <v>1329</v>
      </c>
      <c r="B1005" s="17" t="s">
        <v>1330</v>
      </c>
      <c r="C1005" s="16" t="s">
        <v>406</v>
      </c>
      <c r="D1005" s="16" t="s">
        <v>407</v>
      </c>
      <c r="E1005" s="18">
        <v>1</v>
      </c>
      <c r="F1005" s="19">
        <v>14.34</v>
      </c>
      <c r="G1005" s="19">
        <v>18.7854</v>
      </c>
    </row>
    <row r="1006" spans="1:7" ht="27.95" customHeight="1">
      <c r="A1006" s="16" t="s">
        <v>568</v>
      </c>
      <c r="B1006" s="17" t="s">
        <v>1331</v>
      </c>
      <c r="C1006" s="16" t="s">
        <v>406</v>
      </c>
      <c r="D1006" s="16" t="s">
        <v>407</v>
      </c>
      <c r="E1006" s="18">
        <v>1</v>
      </c>
      <c r="F1006" s="19">
        <v>22.25</v>
      </c>
      <c r="G1006" s="19">
        <v>29.1475</v>
      </c>
    </row>
    <row r="1007" spans="1:7" ht="15" customHeight="1">
      <c r="A1007" s="1"/>
      <c r="B1007" s="1"/>
      <c r="C1007" s="1"/>
      <c r="D1007" s="1"/>
      <c r="E1007" s="494" t="s">
        <v>418</v>
      </c>
      <c r="F1007" s="495"/>
      <c r="G1007" s="20">
        <v>47.94</v>
      </c>
    </row>
    <row r="1008" spans="1:7" ht="15" customHeight="1">
      <c r="A1008" s="492" t="s">
        <v>430</v>
      </c>
      <c r="B1008" s="493"/>
      <c r="C1008" s="11" t="s">
        <v>399</v>
      </c>
      <c r="D1008" s="11" t="s">
        <v>400</v>
      </c>
      <c r="E1008" s="11" t="s">
        <v>401</v>
      </c>
      <c r="F1008" s="11" t="s">
        <v>402</v>
      </c>
      <c r="G1008" s="11" t="s">
        <v>403</v>
      </c>
    </row>
    <row r="1009" spans="1:7" ht="27.95" customHeight="1">
      <c r="A1009" s="16" t="s">
        <v>1332</v>
      </c>
      <c r="B1009" s="17" t="s">
        <v>1333</v>
      </c>
      <c r="C1009" s="16" t="s">
        <v>406</v>
      </c>
      <c r="D1009" s="16" t="s">
        <v>458</v>
      </c>
      <c r="E1009" s="18">
        <v>0.0001</v>
      </c>
      <c r="F1009" s="19">
        <v>1289460</v>
      </c>
      <c r="G1009" s="19">
        <v>128.946</v>
      </c>
    </row>
    <row r="1010" spans="1:7" ht="15" customHeight="1">
      <c r="A1010" s="1"/>
      <c r="B1010" s="1"/>
      <c r="C1010" s="1"/>
      <c r="D1010" s="1"/>
      <c r="E1010" s="494" t="s">
        <v>440</v>
      </c>
      <c r="F1010" s="495"/>
      <c r="G1010" s="20">
        <v>128.95</v>
      </c>
    </row>
    <row r="1011" spans="1:7" ht="15" customHeight="1">
      <c r="A1011" s="1"/>
      <c r="B1011" s="1"/>
      <c r="C1011" s="1"/>
      <c r="D1011" s="1"/>
      <c r="E1011" s="496" t="s">
        <v>425</v>
      </c>
      <c r="F1011" s="497"/>
      <c r="G1011" s="10">
        <v>176.87</v>
      </c>
    </row>
    <row r="1012" spans="1:7" ht="9.95" customHeight="1">
      <c r="A1012" s="1"/>
      <c r="B1012" s="1"/>
      <c r="C1012" s="498" t="s">
        <v>355</v>
      </c>
      <c r="D1012" s="499"/>
      <c r="E1012" s="1"/>
      <c r="F1012" s="1"/>
      <c r="G1012" s="1"/>
    </row>
    <row r="1013" spans="1:7" ht="20.1" customHeight="1">
      <c r="A1013" s="485" t="s">
        <v>1339</v>
      </c>
      <c r="B1013" s="486"/>
      <c r="C1013" s="486"/>
      <c r="D1013" s="486"/>
      <c r="E1013" s="486"/>
      <c r="F1013" s="486"/>
      <c r="G1013" s="486"/>
    </row>
    <row r="1014" spans="1:7" ht="15" customHeight="1">
      <c r="A1014" s="492" t="s">
        <v>398</v>
      </c>
      <c r="B1014" s="493"/>
      <c r="C1014" s="11" t="s">
        <v>399</v>
      </c>
      <c r="D1014" s="11" t="s">
        <v>400</v>
      </c>
      <c r="E1014" s="11" t="s">
        <v>401</v>
      </c>
      <c r="F1014" s="11" t="s">
        <v>402</v>
      </c>
      <c r="G1014" s="11" t="s">
        <v>403</v>
      </c>
    </row>
    <row r="1015" spans="1:7" ht="20.1" customHeight="1">
      <c r="A1015" s="16" t="s">
        <v>1340</v>
      </c>
      <c r="B1015" s="17" t="s">
        <v>1341</v>
      </c>
      <c r="C1015" s="16" t="s">
        <v>406</v>
      </c>
      <c r="D1015" s="16" t="s">
        <v>407</v>
      </c>
      <c r="E1015" s="18">
        <v>1</v>
      </c>
      <c r="F1015" s="19">
        <v>25.68</v>
      </c>
      <c r="G1015" s="19">
        <v>25.68</v>
      </c>
    </row>
    <row r="1016" spans="1:7" ht="15" customHeight="1">
      <c r="A1016" s="1"/>
      <c r="B1016" s="1"/>
      <c r="C1016" s="1"/>
      <c r="D1016" s="1"/>
      <c r="E1016" s="494" t="s">
        <v>418</v>
      </c>
      <c r="F1016" s="495"/>
      <c r="G1016" s="20">
        <v>25.68</v>
      </c>
    </row>
    <row r="1017" spans="1:7" ht="15" customHeight="1">
      <c r="A1017" s="492" t="s">
        <v>430</v>
      </c>
      <c r="B1017" s="493"/>
      <c r="C1017" s="11" t="s">
        <v>399</v>
      </c>
      <c r="D1017" s="11" t="s">
        <v>400</v>
      </c>
      <c r="E1017" s="11" t="s">
        <v>401</v>
      </c>
      <c r="F1017" s="11" t="s">
        <v>402</v>
      </c>
      <c r="G1017" s="11" t="s">
        <v>403</v>
      </c>
    </row>
    <row r="1018" spans="1:7" ht="15" customHeight="1">
      <c r="A1018" s="16" t="s">
        <v>1076</v>
      </c>
      <c r="B1018" s="17" t="s">
        <v>1077</v>
      </c>
      <c r="C1018" s="16" t="s">
        <v>406</v>
      </c>
      <c r="D1018" s="16" t="s">
        <v>610</v>
      </c>
      <c r="E1018" s="18">
        <v>11</v>
      </c>
      <c r="F1018" s="19">
        <v>4.907</v>
      </c>
      <c r="G1018" s="19">
        <v>53.977</v>
      </c>
    </row>
    <row r="1019" spans="1:7" ht="20.1" customHeight="1">
      <c r="A1019" s="16" t="s">
        <v>1061</v>
      </c>
      <c r="B1019" s="17" t="s">
        <v>1078</v>
      </c>
      <c r="C1019" s="16" t="s">
        <v>406</v>
      </c>
      <c r="D1019" s="16" t="s">
        <v>610</v>
      </c>
      <c r="E1019" s="18">
        <v>0.4</v>
      </c>
      <c r="F1019" s="19">
        <v>18.742</v>
      </c>
      <c r="G1019" s="19">
        <v>11.2452</v>
      </c>
    </row>
    <row r="1020" spans="1:7" ht="20.1" customHeight="1">
      <c r="A1020" s="16" t="s">
        <v>1063</v>
      </c>
      <c r="B1020" s="17" t="s">
        <v>1064</v>
      </c>
      <c r="C1020" s="16" t="s">
        <v>406</v>
      </c>
      <c r="D1020" s="16" t="s">
        <v>439</v>
      </c>
      <c r="E1020" s="18">
        <v>0.2</v>
      </c>
      <c r="F1020" s="19">
        <v>9.85</v>
      </c>
      <c r="G1020" s="19">
        <v>1.97</v>
      </c>
    </row>
    <row r="1021" spans="1:7" ht="20.1" customHeight="1">
      <c r="A1021" s="16" t="s">
        <v>1173</v>
      </c>
      <c r="B1021" s="17" t="s">
        <v>1174</v>
      </c>
      <c r="C1021" s="16" t="s">
        <v>406</v>
      </c>
      <c r="D1021" s="16" t="s">
        <v>458</v>
      </c>
      <c r="E1021" s="18">
        <v>0.0006</v>
      </c>
      <c r="F1021" s="19">
        <v>14040.92</v>
      </c>
      <c r="G1021" s="19">
        <v>8.424552</v>
      </c>
    </row>
    <row r="1022" spans="1:7" ht="27.95" customHeight="1">
      <c r="A1022" s="16" t="s">
        <v>1175</v>
      </c>
      <c r="B1022" s="17" t="s">
        <v>1176</v>
      </c>
      <c r="C1022" s="16" t="s">
        <v>406</v>
      </c>
      <c r="D1022" s="16" t="s">
        <v>458</v>
      </c>
      <c r="E1022" s="18">
        <v>0.00018</v>
      </c>
      <c r="F1022" s="19">
        <v>233959.08</v>
      </c>
      <c r="G1022" s="19">
        <v>42.1126344</v>
      </c>
    </row>
    <row r="1023" spans="1:7" ht="15" customHeight="1">
      <c r="A1023" s="1"/>
      <c r="B1023" s="1"/>
      <c r="C1023" s="1"/>
      <c r="D1023" s="1"/>
      <c r="E1023" s="494" t="s">
        <v>440</v>
      </c>
      <c r="F1023" s="495"/>
      <c r="G1023" s="20">
        <v>117.73</v>
      </c>
    </row>
    <row r="1024" spans="1:7" ht="15" customHeight="1">
      <c r="A1024" s="1"/>
      <c r="B1024" s="1"/>
      <c r="C1024" s="1"/>
      <c r="D1024" s="1"/>
      <c r="E1024" s="496" t="s">
        <v>425</v>
      </c>
      <c r="F1024" s="497"/>
      <c r="G1024" s="10">
        <v>143.4</v>
      </c>
    </row>
    <row r="1025" spans="1:7" ht="9.95" customHeight="1">
      <c r="A1025" s="1"/>
      <c r="B1025" s="1"/>
      <c r="C1025" s="498" t="s">
        <v>355</v>
      </c>
      <c r="D1025" s="499"/>
      <c r="E1025" s="1"/>
      <c r="F1025" s="1"/>
      <c r="G1025" s="1"/>
    </row>
    <row r="1026" spans="1:7" ht="20.1" customHeight="1">
      <c r="A1026" s="485" t="s">
        <v>1342</v>
      </c>
      <c r="B1026" s="486"/>
      <c r="C1026" s="486"/>
      <c r="D1026" s="486"/>
      <c r="E1026" s="486"/>
      <c r="F1026" s="486"/>
      <c r="G1026" s="486"/>
    </row>
    <row r="1027" spans="1:7" ht="15" customHeight="1">
      <c r="A1027" s="492" t="s">
        <v>398</v>
      </c>
      <c r="B1027" s="493"/>
      <c r="C1027" s="11" t="s">
        <v>399</v>
      </c>
      <c r="D1027" s="11" t="s">
        <v>400</v>
      </c>
      <c r="E1027" s="11" t="s">
        <v>401</v>
      </c>
      <c r="F1027" s="11" t="s">
        <v>402</v>
      </c>
      <c r="G1027" s="11" t="s">
        <v>403</v>
      </c>
    </row>
    <row r="1028" spans="1:7" ht="20.1" customHeight="1">
      <c r="A1028" s="16" t="s">
        <v>568</v>
      </c>
      <c r="B1028" s="17" t="s">
        <v>1172</v>
      </c>
      <c r="C1028" s="16" t="s">
        <v>406</v>
      </c>
      <c r="D1028" s="16" t="s">
        <v>407</v>
      </c>
      <c r="E1028" s="18">
        <v>1</v>
      </c>
      <c r="F1028" s="19">
        <v>22.25</v>
      </c>
      <c r="G1028" s="19">
        <v>22.25</v>
      </c>
    </row>
    <row r="1029" spans="1:7" ht="15" customHeight="1">
      <c r="A1029" s="1"/>
      <c r="B1029" s="1"/>
      <c r="C1029" s="1"/>
      <c r="D1029" s="1"/>
      <c r="E1029" s="494" t="s">
        <v>418</v>
      </c>
      <c r="F1029" s="495"/>
      <c r="G1029" s="20">
        <v>22.25</v>
      </c>
    </row>
    <row r="1030" spans="1:7" ht="15" customHeight="1">
      <c r="A1030" s="492" t="s">
        <v>430</v>
      </c>
      <c r="B1030" s="493"/>
      <c r="C1030" s="11" t="s">
        <v>399</v>
      </c>
      <c r="D1030" s="11" t="s">
        <v>400</v>
      </c>
      <c r="E1030" s="11" t="s">
        <v>401</v>
      </c>
      <c r="F1030" s="11" t="s">
        <v>402</v>
      </c>
      <c r="G1030" s="11" t="s">
        <v>403</v>
      </c>
    </row>
    <row r="1031" spans="1:7" ht="15" customHeight="1">
      <c r="A1031" s="16" t="s">
        <v>1076</v>
      </c>
      <c r="B1031" s="17" t="s">
        <v>1077</v>
      </c>
      <c r="C1031" s="16" t="s">
        <v>406</v>
      </c>
      <c r="D1031" s="16" t="s">
        <v>610</v>
      </c>
      <c r="E1031" s="18">
        <v>9</v>
      </c>
      <c r="F1031" s="19">
        <v>4.907</v>
      </c>
      <c r="G1031" s="19">
        <v>44.163</v>
      </c>
    </row>
    <row r="1032" spans="1:7" ht="20.1" customHeight="1">
      <c r="A1032" s="16" t="s">
        <v>1061</v>
      </c>
      <c r="B1032" s="17" t="s">
        <v>1078</v>
      </c>
      <c r="C1032" s="16" t="s">
        <v>406</v>
      </c>
      <c r="D1032" s="16" t="s">
        <v>610</v>
      </c>
      <c r="E1032" s="18">
        <v>0.13</v>
      </c>
      <c r="F1032" s="19">
        <v>18.742</v>
      </c>
      <c r="G1032" s="19">
        <v>3.65469</v>
      </c>
    </row>
    <row r="1033" spans="1:7" ht="20.1" customHeight="1">
      <c r="A1033" s="16" t="s">
        <v>1063</v>
      </c>
      <c r="B1033" s="17" t="s">
        <v>1064</v>
      </c>
      <c r="C1033" s="16" t="s">
        <v>406</v>
      </c>
      <c r="D1033" s="16" t="s">
        <v>439</v>
      </c>
      <c r="E1033" s="18">
        <v>0.06</v>
      </c>
      <c r="F1033" s="19">
        <v>9.85</v>
      </c>
      <c r="G1033" s="19">
        <v>0.591</v>
      </c>
    </row>
    <row r="1034" spans="1:7" ht="20.1" customHeight="1">
      <c r="A1034" s="16" t="s">
        <v>1343</v>
      </c>
      <c r="B1034" s="17" t="s">
        <v>1344</v>
      </c>
      <c r="C1034" s="16" t="s">
        <v>406</v>
      </c>
      <c r="D1034" s="16" t="s">
        <v>458</v>
      </c>
      <c r="E1034" s="18">
        <v>0.00013</v>
      </c>
      <c r="F1034" s="19">
        <v>295000</v>
      </c>
      <c r="G1034" s="19">
        <v>38.35</v>
      </c>
    </row>
    <row r="1035" spans="1:7" ht="15" customHeight="1">
      <c r="A1035" s="1"/>
      <c r="B1035" s="1"/>
      <c r="C1035" s="1"/>
      <c r="D1035" s="1"/>
      <c r="E1035" s="494" t="s">
        <v>440</v>
      </c>
      <c r="F1035" s="495"/>
      <c r="G1035" s="20">
        <v>86.75</v>
      </c>
    </row>
    <row r="1036" spans="1:7" ht="15" customHeight="1">
      <c r="A1036" s="1"/>
      <c r="B1036" s="1"/>
      <c r="C1036" s="1"/>
      <c r="D1036" s="1"/>
      <c r="E1036" s="496" t="s">
        <v>425</v>
      </c>
      <c r="F1036" s="497"/>
      <c r="G1036" s="10">
        <v>109</v>
      </c>
    </row>
    <row r="1037" spans="1:7" ht="9.95" customHeight="1">
      <c r="A1037" s="1"/>
      <c r="B1037" s="1"/>
      <c r="C1037" s="498" t="s">
        <v>355</v>
      </c>
      <c r="D1037" s="499"/>
      <c r="E1037" s="1"/>
      <c r="F1037" s="1"/>
      <c r="G1037" s="1"/>
    </row>
    <row r="1038" spans="1:7" ht="20.1" customHeight="1">
      <c r="A1038" s="485" t="s">
        <v>1345</v>
      </c>
      <c r="B1038" s="486"/>
      <c r="C1038" s="486"/>
      <c r="D1038" s="486"/>
      <c r="E1038" s="486"/>
      <c r="F1038" s="486"/>
      <c r="G1038" s="486"/>
    </row>
    <row r="1039" spans="1:7" ht="15" customHeight="1">
      <c r="A1039" s="492" t="s">
        <v>398</v>
      </c>
      <c r="B1039" s="493"/>
      <c r="C1039" s="11" t="s">
        <v>399</v>
      </c>
      <c r="D1039" s="11" t="s">
        <v>400</v>
      </c>
      <c r="E1039" s="11" t="s">
        <v>401</v>
      </c>
      <c r="F1039" s="11" t="s">
        <v>402</v>
      </c>
      <c r="G1039" s="11" t="s">
        <v>403</v>
      </c>
    </row>
    <row r="1040" spans="1:7" ht="20.1" customHeight="1">
      <c r="A1040" s="16" t="s">
        <v>568</v>
      </c>
      <c r="B1040" s="17" t="s">
        <v>1172</v>
      </c>
      <c r="C1040" s="16" t="s">
        <v>406</v>
      </c>
      <c r="D1040" s="16" t="s">
        <v>407</v>
      </c>
      <c r="E1040" s="18">
        <v>1</v>
      </c>
      <c r="F1040" s="19">
        <v>22.25</v>
      </c>
      <c r="G1040" s="19">
        <v>22.25</v>
      </c>
    </row>
    <row r="1041" spans="1:7" ht="15" customHeight="1">
      <c r="A1041" s="1"/>
      <c r="B1041" s="1"/>
      <c r="C1041" s="1"/>
      <c r="D1041" s="1"/>
      <c r="E1041" s="494" t="s">
        <v>418</v>
      </c>
      <c r="F1041" s="495"/>
      <c r="G1041" s="20">
        <v>22.25</v>
      </c>
    </row>
    <row r="1042" spans="1:7" ht="15" customHeight="1">
      <c r="A1042" s="492" t="s">
        <v>430</v>
      </c>
      <c r="B1042" s="493"/>
      <c r="C1042" s="11" t="s">
        <v>399</v>
      </c>
      <c r="D1042" s="11" t="s">
        <v>400</v>
      </c>
      <c r="E1042" s="11" t="s">
        <v>401</v>
      </c>
      <c r="F1042" s="11" t="s">
        <v>402</v>
      </c>
      <c r="G1042" s="11" t="s">
        <v>403</v>
      </c>
    </row>
    <row r="1043" spans="1:7" ht="20.1" customHeight="1">
      <c r="A1043" s="16" t="s">
        <v>1343</v>
      </c>
      <c r="B1043" s="17" t="s">
        <v>1344</v>
      </c>
      <c r="C1043" s="16" t="s">
        <v>406</v>
      </c>
      <c r="D1043" s="16" t="s">
        <v>458</v>
      </c>
      <c r="E1043" s="18">
        <v>6.5E-05</v>
      </c>
      <c r="F1043" s="19">
        <v>295000</v>
      </c>
      <c r="G1043" s="19">
        <v>19.175</v>
      </c>
    </row>
    <row r="1044" spans="1:7" ht="15" customHeight="1">
      <c r="A1044" s="1"/>
      <c r="B1044" s="1"/>
      <c r="C1044" s="1"/>
      <c r="D1044" s="1"/>
      <c r="E1044" s="494" t="s">
        <v>440</v>
      </c>
      <c r="F1044" s="495"/>
      <c r="G1044" s="20">
        <v>19.18</v>
      </c>
    </row>
    <row r="1045" spans="1:7" ht="15" customHeight="1">
      <c r="A1045" s="1"/>
      <c r="B1045" s="1"/>
      <c r="C1045" s="1"/>
      <c r="D1045" s="1"/>
      <c r="E1045" s="496" t="s">
        <v>425</v>
      </c>
      <c r="F1045" s="497"/>
      <c r="G1045" s="10">
        <v>41.42</v>
      </c>
    </row>
    <row r="1046" spans="1:7" ht="9.95" customHeight="1">
      <c r="A1046" s="1"/>
      <c r="B1046" s="1"/>
      <c r="C1046" s="498" t="s">
        <v>355</v>
      </c>
      <c r="D1046" s="499"/>
      <c r="E1046" s="1"/>
      <c r="F1046" s="1"/>
      <c r="G1046" s="1"/>
    </row>
    <row r="1047" spans="1:7" ht="36" customHeight="1">
      <c r="A1047" s="485" t="s">
        <v>1346</v>
      </c>
      <c r="B1047" s="486"/>
      <c r="C1047" s="486"/>
      <c r="D1047" s="486"/>
      <c r="E1047" s="486"/>
      <c r="F1047" s="486"/>
      <c r="G1047" s="486"/>
    </row>
    <row r="1048" spans="1:7" ht="15" customHeight="1">
      <c r="A1048" s="492" t="s">
        <v>398</v>
      </c>
      <c r="B1048" s="493"/>
      <c r="C1048" s="11" t="s">
        <v>399</v>
      </c>
      <c r="D1048" s="11" t="s">
        <v>400</v>
      </c>
      <c r="E1048" s="11" t="s">
        <v>401</v>
      </c>
      <c r="F1048" s="11" t="s">
        <v>402</v>
      </c>
      <c r="G1048" s="11" t="s">
        <v>403</v>
      </c>
    </row>
    <row r="1049" spans="1:7" ht="20.1" customHeight="1">
      <c r="A1049" s="16" t="s">
        <v>568</v>
      </c>
      <c r="B1049" s="17" t="s">
        <v>1172</v>
      </c>
      <c r="C1049" s="16" t="s">
        <v>406</v>
      </c>
      <c r="D1049" s="16" t="s">
        <v>407</v>
      </c>
      <c r="E1049" s="18">
        <v>1</v>
      </c>
      <c r="F1049" s="19">
        <v>22.25</v>
      </c>
      <c r="G1049" s="19">
        <v>22.25</v>
      </c>
    </row>
    <row r="1050" spans="1:7" ht="20.1" customHeight="1">
      <c r="A1050" s="16" t="s">
        <v>414</v>
      </c>
      <c r="B1050" s="17" t="s">
        <v>415</v>
      </c>
      <c r="C1050" s="16" t="s">
        <v>406</v>
      </c>
      <c r="D1050" s="16" t="s">
        <v>407</v>
      </c>
      <c r="E1050" s="18">
        <v>4</v>
      </c>
      <c r="F1050" s="19">
        <v>14.34</v>
      </c>
      <c r="G1050" s="19">
        <v>57.36</v>
      </c>
    </row>
    <row r="1051" spans="1:7" ht="15" customHeight="1">
      <c r="A1051" s="1"/>
      <c r="B1051" s="1"/>
      <c r="C1051" s="1"/>
      <c r="D1051" s="1"/>
      <c r="E1051" s="494" t="s">
        <v>418</v>
      </c>
      <c r="F1051" s="495"/>
      <c r="G1051" s="20">
        <v>79.61</v>
      </c>
    </row>
    <row r="1052" spans="1:7" ht="15" customHeight="1">
      <c r="A1052" s="492" t="s">
        <v>430</v>
      </c>
      <c r="B1052" s="493"/>
      <c r="C1052" s="11" t="s">
        <v>399</v>
      </c>
      <c r="D1052" s="11" t="s">
        <v>400</v>
      </c>
      <c r="E1052" s="11" t="s">
        <v>401</v>
      </c>
      <c r="F1052" s="11" t="s">
        <v>402</v>
      </c>
      <c r="G1052" s="11" t="s">
        <v>403</v>
      </c>
    </row>
    <row r="1053" spans="1:7" ht="15" customHeight="1">
      <c r="A1053" s="16" t="s">
        <v>1076</v>
      </c>
      <c r="B1053" s="17" t="s">
        <v>1077</v>
      </c>
      <c r="C1053" s="16" t="s">
        <v>406</v>
      </c>
      <c r="D1053" s="16" t="s">
        <v>610</v>
      </c>
      <c r="E1053" s="18">
        <v>10</v>
      </c>
      <c r="F1053" s="19">
        <v>4.907</v>
      </c>
      <c r="G1053" s="19">
        <v>49.07</v>
      </c>
    </row>
    <row r="1054" spans="1:7" ht="20.1" customHeight="1">
      <c r="A1054" s="16" t="s">
        <v>1061</v>
      </c>
      <c r="B1054" s="17" t="s">
        <v>1062</v>
      </c>
      <c r="C1054" s="16" t="s">
        <v>406</v>
      </c>
      <c r="D1054" s="16" t="s">
        <v>610</v>
      </c>
      <c r="E1054" s="18">
        <v>0.3</v>
      </c>
      <c r="F1054" s="19">
        <v>18.742</v>
      </c>
      <c r="G1054" s="19">
        <v>5.6226</v>
      </c>
    </row>
    <row r="1055" spans="1:7" ht="20.1" customHeight="1">
      <c r="A1055" s="16" t="s">
        <v>1063</v>
      </c>
      <c r="B1055" s="17" t="s">
        <v>1064</v>
      </c>
      <c r="C1055" s="16" t="s">
        <v>406</v>
      </c>
      <c r="D1055" s="16" t="s">
        <v>439</v>
      </c>
      <c r="E1055" s="18">
        <v>0.1</v>
      </c>
      <c r="F1055" s="19">
        <v>9.85</v>
      </c>
      <c r="G1055" s="19">
        <v>0.985</v>
      </c>
    </row>
    <row r="1056" spans="1:7" ht="27.95" customHeight="1">
      <c r="A1056" s="16" t="s">
        <v>1347</v>
      </c>
      <c r="B1056" s="17" t="s">
        <v>1348</v>
      </c>
      <c r="C1056" s="16" t="s">
        <v>406</v>
      </c>
      <c r="D1056" s="16" t="s">
        <v>458</v>
      </c>
      <c r="E1056" s="18">
        <v>0.00016</v>
      </c>
      <c r="F1056" s="19">
        <v>1248350.46</v>
      </c>
      <c r="G1056" s="19">
        <v>199.7360736</v>
      </c>
    </row>
    <row r="1057" spans="1:7" ht="15" customHeight="1">
      <c r="A1057" s="1"/>
      <c r="B1057" s="1"/>
      <c r="C1057" s="1"/>
      <c r="D1057" s="1"/>
      <c r="E1057" s="494" t="s">
        <v>440</v>
      </c>
      <c r="F1057" s="495"/>
      <c r="G1057" s="20">
        <v>255.42</v>
      </c>
    </row>
    <row r="1058" spans="1:7" ht="15" customHeight="1">
      <c r="A1058" s="1"/>
      <c r="B1058" s="1"/>
      <c r="C1058" s="1"/>
      <c r="D1058" s="1"/>
      <c r="E1058" s="496" t="s">
        <v>425</v>
      </c>
      <c r="F1058" s="497"/>
      <c r="G1058" s="10">
        <v>335.02</v>
      </c>
    </row>
    <row r="1059" spans="1:7" ht="9.95" customHeight="1">
      <c r="A1059" s="1"/>
      <c r="B1059" s="1"/>
      <c r="C1059" s="498" t="s">
        <v>355</v>
      </c>
      <c r="D1059" s="499"/>
      <c r="E1059" s="1"/>
      <c r="F1059" s="1"/>
      <c r="G1059" s="1"/>
    </row>
    <row r="1060" spans="1:7" ht="27" customHeight="1">
      <c r="A1060" s="485" t="s">
        <v>1349</v>
      </c>
      <c r="B1060" s="486"/>
      <c r="C1060" s="486"/>
      <c r="D1060" s="486"/>
      <c r="E1060" s="486"/>
      <c r="F1060" s="486"/>
      <c r="G1060" s="486"/>
    </row>
    <row r="1061" spans="1:7" ht="15" customHeight="1">
      <c r="A1061" s="492" t="s">
        <v>430</v>
      </c>
      <c r="B1061" s="493"/>
      <c r="C1061" s="11" t="s">
        <v>399</v>
      </c>
      <c r="D1061" s="11" t="s">
        <v>400</v>
      </c>
      <c r="E1061" s="11" t="s">
        <v>401</v>
      </c>
      <c r="F1061" s="11" t="s">
        <v>402</v>
      </c>
      <c r="G1061" s="11" t="s">
        <v>403</v>
      </c>
    </row>
    <row r="1062" spans="1:7" ht="20.1" customHeight="1">
      <c r="A1062" s="16" t="s">
        <v>1063</v>
      </c>
      <c r="B1062" s="17" t="s">
        <v>1064</v>
      </c>
      <c r="C1062" s="16" t="s">
        <v>406</v>
      </c>
      <c r="D1062" s="16" t="s">
        <v>439</v>
      </c>
      <c r="E1062" s="18">
        <v>0.05</v>
      </c>
      <c r="F1062" s="19">
        <v>9.85</v>
      </c>
      <c r="G1062" s="19">
        <v>0.4925</v>
      </c>
    </row>
    <row r="1063" spans="1:7" ht="15" customHeight="1">
      <c r="A1063" s="16" t="s">
        <v>1350</v>
      </c>
      <c r="B1063" s="17" t="s">
        <v>1351</v>
      </c>
      <c r="C1063" s="16" t="s">
        <v>406</v>
      </c>
      <c r="D1063" s="16" t="s">
        <v>458</v>
      </c>
      <c r="E1063" s="18">
        <v>0.001</v>
      </c>
      <c r="F1063" s="19">
        <v>2847.72</v>
      </c>
      <c r="G1063" s="19">
        <v>2.84772</v>
      </c>
    </row>
    <row r="1064" spans="1:7" ht="27.95" customHeight="1">
      <c r="A1064" s="16" t="s">
        <v>1352</v>
      </c>
      <c r="B1064" s="17" t="s">
        <v>1353</v>
      </c>
      <c r="C1064" s="16" t="s">
        <v>406</v>
      </c>
      <c r="D1064" s="16" t="s">
        <v>458</v>
      </c>
      <c r="E1064" s="18">
        <v>0.0001333</v>
      </c>
      <c r="F1064" s="19">
        <v>43352.28</v>
      </c>
      <c r="G1064" s="19">
        <v>5.778858924</v>
      </c>
    </row>
    <row r="1065" spans="1:7" ht="15" customHeight="1">
      <c r="A1065" s="1"/>
      <c r="B1065" s="1"/>
      <c r="C1065" s="1"/>
      <c r="D1065" s="1"/>
      <c r="E1065" s="494" t="s">
        <v>440</v>
      </c>
      <c r="F1065" s="495"/>
      <c r="G1065" s="20">
        <v>9.12</v>
      </c>
    </row>
    <row r="1066" spans="1:7" ht="15" customHeight="1">
      <c r="A1066" s="1"/>
      <c r="B1066" s="1"/>
      <c r="C1066" s="1"/>
      <c r="D1066" s="1"/>
      <c r="E1066" s="496" t="s">
        <v>425</v>
      </c>
      <c r="F1066" s="497"/>
      <c r="G1066" s="10">
        <v>9.11</v>
      </c>
    </row>
    <row r="1067" spans="1:7" ht="9.95" customHeight="1">
      <c r="A1067" s="1"/>
      <c r="B1067" s="1"/>
      <c r="C1067" s="498" t="s">
        <v>355</v>
      </c>
      <c r="D1067" s="499"/>
      <c r="E1067" s="1"/>
      <c r="F1067" s="1"/>
      <c r="G1067" s="1"/>
    </row>
    <row r="1068" spans="1:7" ht="20.1" customHeight="1">
      <c r="A1068" s="485" t="s">
        <v>1354</v>
      </c>
      <c r="B1068" s="486"/>
      <c r="C1068" s="486"/>
      <c r="D1068" s="486"/>
      <c r="E1068" s="486"/>
      <c r="F1068" s="486"/>
      <c r="G1068" s="486"/>
    </row>
    <row r="1069" spans="1:7" ht="15" customHeight="1">
      <c r="A1069" s="492" t="s">
        <v>398</v>
      </c>
      <c r="B1069" s="493"/>
      <c r="C1069" s="11" t="s">
        <v>399</v>
      </c>
      <c r="D1069" s="11" t="s">
        <v>400</v>
      </c>
      <c r="E1069" s="11" t="s">
        <v>401</v>
      </c>
      <c r="F1069" s="11" t="s">
        <v>402</v>
      </c>
      <c r="G1069" s="11" t="s">
        <v>403</v>
      </c>
    </row>
    <row r="1070" spans="1:7" ht="20.1" customHeight="1">
      <c r="A1070" s="16" t="s">
        <v>414</v>
      </c>
      <c r="B1070" s="17" t="s">
        <v>429</v>
      </c>
      <c r="C1070" s="16" t="s">
        <v>406</v>
      </c>
      <c r="D1070" s="16" t="s">
        <v>407</v>
      </c>
      <c r="E1070" s="18">
        <v>0.1</v>
      </c>
      <c r="F1070" s="19">
        <v>14.34</v>
      </c>
      <c r="G1070" s="19">
        <v>1.47702</v>
      </c>
    </row>
    <row r="1071" spans="1:7" ht="15" customHeight="1">
      <c r="A1071" s="1"/>
      <c r="B1071" s="1"/>
      <c r="C1071" s="1"/>
      <c r="D1071" s="1"/>
      <c r="E1071" s="494" t="s">
        <v>418</v>
      </c>
      <c r="F1071" s="495"/>
      <c r="G1071" s="20">
        <v>1.48</v>
      </c>
    </row>
    <row r="1072" spans="1:7" ht="15" customHeight="1">
      <c r="A1072" s="492" t="s">
        <v>430</v>
      </c>
      <c r="B1072" s="493"/>
      <c r="C1072" s="11" t="s">
        <v>399</v>
      </c>
      <c r="D1072" s="11" t="s">
        <v>400</v>
      </c>
      <c r="E1072" s="11" t="s">
        <v>401</v>
      </c>
      <c r="F1072" s="11" t="s">
        <v>402</v>
      </c>
      <c r="G1072" s="11" t="s">
        <v>403</v>
      </c>
    </row>
    <row r="1073" spans="1:7" ht="15" customHeight="1">
      <c r="A1073" s="16" t="s">
        <v>829</v>
      </c>
      <c r="B1073" s="17" t="s">
        <v>830</v>
      </c>
      <c r="C1073" s="16" t="s">
        <v>406</v>
      </c>
      <c r="D1073" s="16" t="s">
        <v>562</v>
      </c>
      <c r="E1073" s="18">
        <v>2.5632</v>
      </c>
      <c r="F1073" s="19">
        <v>47</v>
      </c>
      <c r="G1073" s="19">
        <v>120.4704</v>
      </c>
    </row>
    <row r="1074" spans="1:7" ht="15" customHeight="1">
      <c r="A1074" s="1"/>
      <c r="B1074" s="1"/>
      <c r="C1074" s="1"/>
      <c r="D1074" s="1"/>
      <c r="E1074" s="494" t="s">
        <v>440</v>
      </c>
      <c r="F1074" s="495"/>
      <c r="G1074" s="20">
        <v>120.47</v>
      </c>
    </row>
    <row r="1075" spans="1:7" ht="15" customHeight="1">
      <c r="A1075" s="492" t="s">
        <v>419</v>
      </c>
      <c r="B1075" s="493"/>
      <c r="C1075" s="11" t="s">
        <v>399</v>
      </c>
      <c r="D1075" s="11" t="s">
        <v>400</v>
      </c>
      <c r="E1075" s="11" t="s">
        <v>401</v>
      </c>
      <c r="F1075" s="11" t="s">
        <v>402</v>
      </c>
      <c r="G1075" s="11" t="s">
        <v>403</v>
      </c>
    </row>
    <row r="1076" spans="1:7" ht="20.1" customHeight="1">
      <c r="A1076" s="16" t="s">
        <v>734</v>
      </c>
      <c r="B1076" s="17" t="s">
        <v>735</v>
      </c>
      <c r="C1076" s="16" t="s">
        <v>406</v>
      </c>
      <c r="D1076" s="16" t="s">
        <v>407</v>
      </c>
      <c r="E1076" s="18">
        <v>0.0125</v>
      </c>
      <c r="F1076" s="19">
        <v>165.31</v>
      </c>
      <c r="G1076" s="19">
        <v>2.066375</v>
      </c>
    </row>
    <row r="1077" spans="1:7" ht="20.1" customHeight="1">
      <c r="A1077" s="16" t="s">
        <v>743</v>
      </c>
      <c r="B1077" s="17" t="s">
        <v>744</v>
      </c>
      <c r="C1077" s="16" t="s">
        <v>406</v>
      </c>
      <c r="D1077" s="16" t="s">
        <v>407</v>
      </c>
      <c r="E1077" s="18">
        <v>0.0125</v>
      </c>
      <c r="F1077" s="19">
        <v>90.7</v>
      </c>
      <c r="G1077" s="19">
        <v>1.13375</v>
      </c>
    </row>
    <row r="1078" spans="1:7" ht="36" customHeight="1">
      <c r="A1078" s="16" t="s">
        <v>590</v>
      </c>
      <c r="B1078" s="17" t="s">
        <v>591</v>
      </c>
      <c r="C1078" s="16" t="s">
        <v>406</v>
      </c>
      <c r="D1078" s="16" t="s">
        <v>407</v>
      </c>
      <c r="E1078" s="18">
        <v>0.0094</v>
      </c>
      <c r="F1078" s="19">
        <v>167.01</v>
      </c>
      <c r="G1078" s="19">
        <v>1.569894</v>
      </c>
    </row>
    <row r="1079" spans="1:7" ht="36" customHeight="1">
      <c r="A1079" s="16" t="s">
        <v>592</v>
      </c>
      <c r="B1079" s="17" t="s">
        <v>591</v>
      </c>
      <c r="C1079" s="16" t="s">
        <v>406</v>
      </c>
      <c r="D1079" s="16" t="s">
        <v>407</v>
      </c>
      <c r="E1079" s="18">
        <v>0.0031</v>
      </c>
      <c r="F1079" s="19">
        <v>50.31</v>
      </c>
      <c r="G1079" s="19">
        <v>0.155961</v>
      </c>
    </row>
    <row r="1080" spans="1:7" ht="20.1" customHeight="1">
      <c r="A1080" s="16" t="s">
        <v>831</v>
      </c>
      <c r="B1080" s="17" t="s">
        <v>832</v>
      </c>
      <c r="C1080" s="16" t="s">
        <v>406</v>
      </c>
      <c r="D1080" s="16" t="s">
        <v>407</v>
      </c>
      <c r="E1080" s="18">
        <v>0.0094</v>
      </c>
      <c r="F1080" s="19">
        <v>109</v>
      </c>
      <c r="G1080" s="19">
        <v>1.0246</v>
      </c>
    </row>
    <row r="1081" spans="1:7" ht="20.1" customHeight="1">
      <c r="A1081" s="16" t="s">
        <v>833</v>
      </c>
      <c r="B1081" s="17" t="s">
        <v>832</v>
      </c>
      <c r="C1081" s="16" t="s">
        <v>406</v>
      </c>
      <c r="D1081" s="16" t="s">
        <v>407</v>
      </c>
      <c r="E1081" s="18">
        <v>0.0031</v>
      </c>
      <c r="F1081" s="19">
        <v>41.42</v>
      </c>
      <c r="G1081" s="19">
        <v>0.128402</v>
      </c>
    </row>
    <row r="1082" spans="1:7" ht="36" customHeight="1">
      <c r="A1082" s="16" t="s">
        <v>746</v>
      </c>
      <c r="B1082" s="17" t="s">
        <v>747</v>
      </c>
      <c r="C1082" s="16" t="s">
        <v>406</v>
      </c>
      <c r="D1082" s="16" t="s">
        <v>407</v>
      </c>
      <c r="E1082" s="18">
        <v>0.01</v>
      </c>
      <c r="F1082" s="19">
        <v>118.86</v>
      </c>
      <c r="G1082" s="19">
        <v>1.1886</v>
      </c>
    </row>
    <row r="1083" spans="1:7" ht="36" customHeight="1">
      <c r="A1083" s="16" t="s">
        <v>748</v>
      </c>
      <c r="B1083" s="17" t="s">
        <v>747</v>
      </c>
      <c r="C1083" s="16" t="s">
        <v>406</v>
      </c>
      <c r="D1083" s="16" t="s">
        <v>407</v>
      </c>
      <c r="E1083" s="18">
        <v>0.0025</v>
      </c>
      <c r="F1083" s="19">
        <v>49.98</v>
      </c>
      <c r="G1083" s="19">
        <v>0.12495</v>
      </c>
    </row>
    <row r="1084" spans="1:7" ht="69" customHeight="1">
      <c r="A1084" s="16" t="s">
        <v>834</v>
      </c>
      <c r="B1084" s="17" t="s">
        <v>835</v>
      </c>
      <c r="C1084" s="16" t="s">
        <v>406</v>
      </c>
      <c r="D1084" s="16" t="s">
        <v>407</v>
      </c>
      <c r="E1084" s="18">
        <v>0.0125</v>
      </c>
      <c r="F1084" s="19">
        <v>335.02</v>
      </c>
      <c r="G1084" s="19">
        <v>4.18775</v>
      </c>
    </row>
    <row r="1085" spans="1:7" ht="44.1" customHeight="1">
      <c r="A1085" s="16" t="s">
        <v>836</v>
      </c>
      <c r="B1085" s="17" t="s">
        <v>837</v>
      </c>
      <c r="C1085" s="16" t="s">
        <v>406</v>
      </c>
      <c r="D1085" s="16" t="s">
        <v>407</v>
      </c>
      <c r="E1085" s="18">
        <v>0.0125</v>
      </c>
      <c r="F1085" s="19">
        <v>9.11</v>
      </c>
      <c r="G1085" s="19">
        <v>0.113875</v>
      </c>
    </row>
    <row r="1086" spans="1:7" ht="15" customHeight="1">
      <c r="A1086" s="1"/>
      <c r="B1086" s="1"/>
      <c r="C1086" s="1"/>
      <c r="D1086" s="1"/>
      <c r="E1086" s="494" t="s">
        <v>424</v>
      </c>
      <c r="F1086" s="495"/>
      <c r="G1086" s="20">
        <v>11.69</v>
      </c>
    </row>
    <row r="1087" spans="1:7" ht="15" customHeight="1">
      <c r="A1087" s="1"/>
      <c r="B1087" s="1"/>
      <c r="C1087" s="1"/>
      <c r="D1087" s="1"/>
      <c r="E1087" s="496" t="s">
        <v>425</v>
      </c>
      <c r="F1087" s="497"/>
      <c r="G1087" s="10">
        <v>133.64</v>
      </c>
    </row>
    <row r="1088" spans="1:7" ht="9.95" customHeight="1">
      <c r="A1088" s="1"/>
      <c r="B1088" s="1"/>
      <c r="C1088" s="498" t="s">
        <v>355</v>
      </c>
      <c r="D1088" s="499"/>
      <c r="E1088" s="1"/>
      <c r="F1088" s="1"/>
      <c r="G1088" s="1"/>
    </row>
    <row r="1089" spans="1:7" ht="20.1" customHeight="1">
      <c r="A1089" s="485" t="s">
        <v>1355</v>
      </c>
      <c r="B1089" s="486"/>
      <c r="C1089" s="486"/>
      <c r="D1089" s="486"/>
      <c r="E1089" s="486"/>
      <c r="F1089" s="486"/>
      <c r="G1089" s="486"/>
    </row>
    <row r="1090" spans="1:7" ht="15" customHeight="1">
      <c r="A1090" s="492" t="s">
        <v>398</v>
      </c>
      <c r="B1090" s="493"/>
      <c r="C1090" s="11" t="s">
        <v>399</v>
      </c>
      <c r="D1090" s="11" t="s">
        <v>400</v>
      </c>
      <c r="E1090" s="11" t="s">
        <v>401</v>
      </c>
      <c r="F1090" s="11" t="s">
        <v>402</v>
      </c>
      <c r="G1090" s="11" t="s">
        <v>403</v>
      </c>
    </row>
    <row r="1091" spans="1:7" ht="20.1" customHeight="1">
      <c r="A1091" s="16" t="s">
        <v>568</v>
      </c>
      <c r="B1091" s="17" t="s">
        <v>1172</v>
      </c>
      <c r="C1091" s="16" t="s">
        <v>406</v>
      </c>
      <c r="D1091" s="16" t="s">
        <v>407</v>
      </c>
      <c r="E1091" s="18">
        <v>1</v>
      </c>
      <c r="F1091" s="19">
        <v>22.25</v>
      </c>
      <c r="G1091" s="19">
        <v>22.25</v>
      </c>
    </row>
    <row r="1092" spans="1:7" ht="15" customHeight="1">
      <c r="A1092" s="1"/>
      <c r="B1092" s="1"/>
      <c r="C1092" s="1"/>
      <c r="D1092" s="1"/>
      <c r="E1092" s="494" t="s">
        <v>418</v>
      </c>
      <c r="F1092" s="495"/>
      <c r="G1092" s="20">
        <v>22.25</v>
      </c>
    </row>
    <row r="1093" spans="1:7" ht="15" customHeight="1">
      <c r="A1093" s="492" t="s">
        <v>430</v>
      </c>
      <c r="B1093" s="493"/>
      <c r="C1093" s="11" t="s">
        <v>399</v>
      </c>
      <c r="D1093" s="11" t="s">
        <v>400</v>
      </c>
      <c r="E1093" s="11" t="s">
        <v>401</v>
      </c>
      <c r="F1093" s="11" t="s">
        <v>402</v>
      </c>
      <c r="G1093" s="11" t="s">
        <v>403</v>
      </c>
    </row>
    <row r="1094" spans="1:7" ht="15" customHeight="1">
      <c r="A1094" s="16" t="s">
        <v>1076</v>
      </c>
      <c r="B1094" s="17" t="s">
        <v>1077</v>
      </c>
      <c r="C1094" s="16" t="s">
        <v>406</v>
      </c>
      <c r="D1094" s="16" t="s">
        <v>610</v>
      </c>
      <c r="E1094" s="18">
        <v>7.15</v>
      </c>
      <c r="F1094" s="19">
        <v>4.907</v>
      </c>
      <c r="G1094" s="19">
        <v>35.08505</v>
      </c>
    </row>
    <row r="1095" spans="1:7" ht="20.1" customHeight="1">
      <c r="A1095" s="16" t="s">
        <v>1061</v>
      </c>
      <c r="B1095" s="17" t="s">
        <v>1078</v>
      </c>
      <c r="C1095" s="16" t="s">
        <v>406</v>
      </c>
      <c r="D1095" s="16" t="s">
        <v>610</v>
      </c>
      <c r="E1095" s="18">
        <v>0.11</v>
      </c>
      <c r="F1095" s="19">
        <v>18.742</v>
      </c>
      <c r="G1095" s="19">
        <v>3.09243</v>
      </c>
    </row>
    <row r="1096" spans="1:7" ht="20.1" customHeight="1">
      <c r="A1096" s="16" t="s">
        <v>1063</v>
      </c>
      <c r="B1096" s="17" t="s">
        <v>1064</v>
      </c>
      <c r="C1096" s="16" t="s">
        <v>406</v>
      </c>
      <c r="D1096" s="16" t="s">
        <v>439</v>
      </c>
      <c r="E1096" s="18">
        <v>0.06</v>
      </c>
      <c r="F1096" s="19">
        <v>9.85</v>
      </c>
      <c r="G1096" s="19">
        <v>0.591</v>
      </c>
    </row>
    <row r="1097" spans="1:7" ht="20.1" customHeight="1">
      <c r="A1097" s="16" t="s">
        <v>1356</v>
      </c>
      <c r="B1097" s="17" t="s">
        <v>1357</v>
      </c>
      <c r="C1097" s="16" t="s">
        <v>406</v>
      </c>
      <c r="D1097" s="16" t="s">
        <v>458</v>
      </c>
      <c r="E1097" s="18">
        <v>0.00013</v>
      </c>
      <c r="F1097" s="19">
        <v>290000</v>
      </c>
      <c r="G1097" s="19">
        <v>37.7</v>
      </c>
    </row>
    <row r="1098" spans="1:7" ht="15" customHeight="1">
      <c r="A1098" s="1"/>
      <c r="B1098" s="1"/>
      <c r="C1098" s="1"/>
      <c r="D1098" s="1"/>
      <c r="E1098" s="494" t="s">
        <v>440</v>
      </c>
      <c r="F1098" s="495"/>
      <c r="G1098" s="20">
        <v>76.47</v>
      </c>
    </row>
    <row r="1099" spans="1:7" ht="15" customHeight="1">
      <c r="A1099" s="1"/>
      <c r="B1099" s="1"/>
      <c r="C1099" s="1"/>
      <c r="D1099" s="1"/>
      <c r="E1099" s="496" t="s">
        <v>425</v>
      </c>
      <c r="F1099" s="497"/>
      <c r="G1099" s="10">
        <v>98.71</v>
      </c>
    </row>
    <row r="1100" spans="1:7" ht="9.95" customHeight="1">
      <c r="A1100" s="1"/>
      <c r="B1100" s="1"/>
      <c r="C1100" s="498" t="s">
        <v>355</v>
      </c>
      <c r="D1100" s="499"/>
      <c r="E1100" s="1"/>
      <c r="F1100" s="1"/>
      <c r="G1100" s="1"/>
    </row>
    <row r="1101" spans="1:7" ht="20.1" customHeight="1">
      <c r="A1101" s="485" t="s">
        <v>1358</v>
      </c>
      <c r="B1101" s="486"/>
      <c r="C1101" s="486"/>
      <c r="D1101" s="486"/>
      <c r="E1101" s="486"/>
      <c r="F1101" s="486"/>
      <c r="G1101" s="486"/>
    </row>
    <row r="1102" spans="1:7" ht="15" customHeight="1">
      <c r="A1102" s="492" t="s">
        <v>398</v>
      </c>
      <c r="B1102" s="493"/>
      <c r="C1102" s="11" t="s">
        <v>399</v>
      </c>
      <c r="D1102" s="11" t="s">
        <v>400</v>
      </c>
      <c r="E1102" s="11" t="s">
        <v>401</v>
      </c>
      <c r="F1102" s="11" t="s">
        <v>402</v>
      </c>
      <c r="G1102" s="11" t="s">
        <v>403</v>
      </c>
    </row>
    <row r="1103" spans="1:7" ht="20.1" customHeight="1">
      <c r="A1103" s="16" t="s">
        <v>568</v>
      </c>
      <c r="B1103" s="17" t="s">
        <v>1172</v>
      </c>
      <c r="C1103" s="16" t="s">
        <v>406</v>
      </c>
      <c r="D1103" s="16" t="s">
        <v>407</v>
      </c>
      <c r="E1103" s="18">
        <v>1</v>
      </c>
      <c r="F1103" s="19">
        <v>22.25</v>
      </c>
      <c r="G1103" s="19">
        <v>22.25</v>
      </c>
    </row>
    <row r="1104" spans="1:7" ht="15" customHeight="1">
      <c r="A1104" s="1"/>
      <c r="B1104" s="1"/>
      <c r="C1104" s="1"/>
      <c r="D1104" s="1"/>
      <c r="E1104" s="494" t="s">
        <v>418</v>
      </c>
      <c r="F1104" s="495"/>
      <c r="G1104" s="20">
        <v>22.25</v>
      </c>
    </row>
    <row r="1105" spans="1:7" ht="15" customHeight="1">
      <c r="A1105" s="492" t="s">
        <v>430</v>
      </c>
      <c r="B1105" s="493"/>
      <c r="C1105" s="11" t="s">
        <v>399</v>
      </c>
      <c r="D1105" s="11" t="s">
        <v>400</v>
      </c>
      <c r="E1105" s="11" t="s">
        <v>401</v>
      </c>
      <c r="F1105" s="11" t="s">
        <v>402</v>
      </c>
      <c r="G1105" s="11" t="s">
        <v>403</v>
      </c>
    </row>
    <row r="1106" spans="1:7" ht="20.1" customHeight="1">
      <c r="A1106" s="16" t="s">
        <v>1356</v>
      </c>
      <c r="B1106" s="17" t="s">
        <v>1357</v>
      </c>
      <c r="C1106" s="16" t="s">
        <v>406</v>
      </c>
      <c r="D1106" s="16" t="s">
        <v>458</v>
      </c>
      <c r="E1106" s="18">
        <v>6.5E-05</v>
      </c>
      <c r="F1106" s="19">
        <v>290000</v>
      </c>
      <c r="G1106" s="19">
        <v>18.85</v>
      </c>
    </row>
    <row r="1107" spans="1:7" ht="15" customHeight="1">
      <c r="A1107" s="1"/>
      <c r="B1107" s="1"/>
      <c r="C1107" s="1"/>
      <c r="D1107" s="1"/>
      <c r="E1107" s="494" t="s">
        <v>440</v>
      </c>
      <c r="F1107" s="495"/>
      <c r="G1107" s="20">
        <v>18.85</v>
      </c>
    </row>
    <row r="1108" spans="1:7" ht="15" customHeight="1">
      <c r="A1108" s="1"/>
      <c r="B1108" s="1"/>
      <c r="C1108" s="1"/>
      <c r="D1108" s="1"/>
      <c r="E1108" s="496" t="s">
        <v>425</v>
      </c>
      <c r="F1108" s="497"/>
      <c r="G1108" s="10">
        <v>41.1</v>
      </c>
    </row>
    <row r="1109" spans="1:7" ht="9.95" customHeight="1">
      <c r="A1109" s="1"/>
      <c r="B1109" s="1"/>
      <c r="C1109" s="498" t="s">
        <v>355</v>
      </c>
      <c r="D1109" s="499"/>
      <c r="E1109" s="1"/>
      <c r="F1109" s="1"/>
      <c r="G1109" s="1"/>
    </row>
    <row r="1110" spans="1:7" ht="27" customHeight="1">
      <c r="A1110" s="485" t="s">
        <v>1359</v>
      </c>
      <c r="B1110" s="486"/>
      <c r="C1110" s="486"/>
      <c r="D1110" s="486"/>
      <c r="E1110" s="486"/>
      <c r="F1110" s="486"/>
      <c r="G1110" s="486"/>
    </row>
    <row r="1111" spans="1:7" ht="15" customHeight="1">
      <c r="A1111" s="492" t="s">
        <v>430</v>
      </c>
      <c r="B1111" s="493"/>
      <c r="C1111" s="11" t="s">
        <v>399</v>
      </c>
      <c r="D1111" s="11" t="s">
        <v>400</v>
      </c>
      <c r="E1111" s="11" t="s">
        <v>401</v>
      </c>
      <c r="F1111" s="11" t="s">
        <v>402</v>
      </c>
      <c r="G1111" s="11" t="s">
        <v>403</v>
      </c>
    </row>
    <row r="1112" spans="1:7" ht="15" customHeight="1">
      <c r="A1112" s="16" t="s">
        <v>1076</v>
      </c>
      <c r="B1112" s="17" t="s">
        <v>1077</v>
      </c>
      <c r="C1112" s="16" t="s">
        <v>406</v>
      </c>
      <c r="D1112" s="16" t="s">
        <v>610</v>
      </c>
      <c r="E1112" s="18">
        <v>27</v>
      </c>
      <c r="F1112" s="19">
        <v>4.907</v>
      </c>
      <c r="G1112" s="19">
        <v>132.489</v>
      </c>
    </row>
    <row r="1113" spans="1:7" ht="20.1" customHeight="1">
      <c r="A1113" s="16" t="s">
        <v>1061</v>
      </c>
      <c r="B1113" s="17" t="s">
        <v>1078</v>
      </c>
      <c r="C1113" s="16" t="s">
        <v>406</v>
      </c>
      <c r="D1113" s="16" t="s">
        <v>610</v>
      </c>
      <c r="E1113" s="18">
        <v>0.9</v>
      </c>
      <c r="F1113" s="19">
        <v>18.742</v>
      </c>
      <c r="G1113" s="19">
        <v>25.3017</v>
      </c>
    </row>
    <row r="1114" spans="1:7" ht="20.1" customHeight="1">
      <c r="A1114" s="16" t="s">
        <v>1063</v>
      </c>
      <c r="B1114" s="17" t="s">
        <v>1064</v>
      </c>
      <c r="C1114" s="16" t="s">
        <v>406</v>
      </c>
      <c r="D1114" s="16" t="s">
        <v>439</v>
      </c>
      <c r="E1114" s="18">
        <v>0.16</v>
      </c>
      <c r="F1114" s="19">
        <v>9.85</v>
      </c>
      <c r="G1114" s="19">
        <v>1.576</v>
      </c>
    </row>
    <row r="1115" spans="1:7" ht="27.95" customHeight="1">
      <c r="A1115" s="16" t="s">
        <v>1360</v>
      </c>
      <c r="B1115" s="17" t="s">
        <v>1361</v>
      </c>
      <c r="C1115" s="16" t="s">
        <v>406</v>
      </c>
      <c r="D1115" s="16" t="s">
        <v>458</v>
      </c>
      <c r="E1115" s="18">
        <v>9.09E-05</v>
      </c>
      <c r="F1115" s="19">
        <v>168030</v>
      </c>
      <c r="G1115" s="19">
        <v>15.273927</v>
      </c>
    </row>
    <row r="1116" spans="1:7" ht="15" customHeight="1">
      <c r="A1116" s="1"/>
      <c r="B1116" s="1"/>
      <c r="C1116" s="1"/>
      <c r="D1116" s="1"/>
      <c r="E1116" s="494" t="s">
        <v>440</v>
      </c>
      <c r="F1116" s="495"/>
      <c r="G1116" s="20">
        <v>174.64</v>
      </c>
    </row>
    <row r="1117" spans="1:7" ht="15" customHeight="1">
      <c r="A1117" s="1"/>
      <c r="B1117" s="1"/>
      <c r="C1117" s="1"/>
      <c r="D1117" s="1"/>
      <c r="E1117" s="496" t="s">
        <v>425</v>
      </c>
      <c r="F1117" s="497"/>
      <c r="G1117" s="10">
        <v>174.64</v>
      </c>
    </row>
    <row r="1118" spans="1:7" ht="9.95" customHeight="1">
      <c r="A1118" s="1"/>
      <c r="B1118" s="1"/>
      <c r="C1118" s="498" t="s">
        <v>355</v>
      </c>
      <c r="D1118" s="499"/>
      <c r="E1118" s="1"/>
      <c r="F1118" s="1"/>
      <c r="G1118" s="1"/>
    </row>
    <row r="1119" spans="1:7" ht="27" customHeight="1">
      <c r="A1119" s="485" t="s">
        <v>1362</v>
      </c>
      <c r="B1119" s="486"/>
      <c r="C1119" s="486"/>
      <c r="D1119" s="486"/>
      <c r="E1119" s="486"/>
      <c r="F1119" s="486"/>
      <c r="G1119" s="486"/>
    </row>
    <row r="1120" spans="1:7" ht="15" customHeight="1">
      <c r="A1120" s="492" t="s">
        <v>398</v>
      </c>
      <c r="B1120" s="493"/>
      <c r="C1120" s="11" t="s">
        <v>399</v>
      </c>
      <c r="D1120" s="11" t="s">
        <v>400</v>
      </c>
      <c r="E1120" s="11" t="s">
        <v>401</v>
      </c>
      <c r="F1120" s="11" t="s">
        <v>402</v>
      </c>
      <c r="G1120" s="11" t="s">
        <v>403</v>
      </c>
    </row>
    <row r="1121" spans="1:7" ht="20.1" customHeight="1">
      <c r="A1121" s="16" t="s">
        <v>1363</v>
      </c>
      <c r="B1121" s="17" t="s">
        <v>1364</v>
      </c>
      <c r="C1121" s="16" t="s">
        <v>406</v>
      </c>
      <c r="D1121" s="16" t="s">
        <v>407</v>
      </c>
      <c r="E1121" s="18">
        <v>1</v>
      </c>
      <c r="F1121" s="19">
        <v>23.45</v>
      </c>
      <c r="G1121" s="19">
        <v>23.45</v>
      </c>
    </row>
    <row r="1122" spans="1:7" ht="20.1" customHeight="1">
      <c r="A1122" s="16" t="s">
        <v>412</v>
      </c>
      <c r="B1122" s="17" t="s">
        <v>413</v>
      </c>
      <c r="C1122" s="16" t="s">
        <v>406</v>
      </c>
      <c r="D1122" s="16" t="s">
        <v>407</v>
      </c>
      <c r="E1122" s="18">
        <v>1</v>
      </c>
      <c r="F1122" s="19">
        <v>162.71</v>
      </c>
      <c r="G1122" s="19">
        <v>162.71</v>
      </c>
    </row>
    <row r="1123" spans="1:7" ht="20.1" customHeight="1">
      <c r="A1123" s="16" t="s">
        <v>858</v>
      </c>
      <c r="B1123" s="17" t="s">
        <v>1365</v>
      </c>
      <c r="C1123" s="16" t="s">
        <v>406</v>
      </c>
      <c r="D1123" s="16" t="s">
        <v>407</v>
      </c>
      <c r="E1123" s="18">
        <v>1</v>
      </c>
      <c r="F1123" s="19">
        <v>27.4</v>
      </c>
      <c r="G1123" s="19">
        <v>27.4</v>
      </c>
    </row>
    <row r="1124" spans="1:7" ht="20.1" customHeight="1">
      <c r="A1124" s="16" t="s">
        <v>1366</v>
      </c>
      <c r="B1124" s="17" t="s">
        <v>1367</v>
      </c>
      <c r="C1124" s="16" t="s">
        <v>406</v>
      </c>
      <c r="D1124" s="16" t="s">
        <v>407</v>
      </c>
      <c r="E1124" s="18">
        <v>1</v>
      </c>
      <c r="F1124" s="19">
        <v>19.81</v>
      </c>
      <c r="G1124" s="19">
        <v>19.81</v>
      </c>
    </row>
    <row r="1125" spans="1:7" ht="20.1" customHeight="1">
      <c r="A1125" s="16" t="s">
        <v>568</v>
      </c>
      <c r="B1125" s="17" t="s">
        <v>1172</v>
      </c>
      <c r="C1125" s="16" t="s">
        <v>406</v>
      </c>
      <c r="D1125" s="16" t="s">
        <v>407</v>
      </c>
      <c r="E1125" s="18">
        <v>4</v>
      </c>
      <c r="F1125" s="19">
        <v>22.25</v>
      </c>
      <c r="G1125" s="19">
        <v>89</v>
      </c>
    </row>
    <row r="1126" spans="1:7" ht="20.1" customHeight="1">
      <c r="A1126" s="16" t="s">
        <v>414</v>
      </c>
      <c r="B1126" s="17" t="s">
        <v>415</v>
      </c>
      <c r="C1126" s="16" t="s">
        <v>406</v>
      </c>
      <c r="D1126" s="16" t="s">
        <v>407</v>
      </c>
      <c r="E1126" s="18">
        <v>7</v>
      </c>
      <c r="F1126" s="19">
        <v>14.34</v>
      </c>
      <c r="G1126" s="19">
        <v>100.38</v>
      </c>
    </row>
    <row r="1127" spans="1:7" ht="15" customHeight="1">
      <c r="A1127" s="1"/>
      <c r="B1127" s="1"/>
      <c r="C1127" s="1"/>
      <c r="D1127" s="1"/>
      <c r="E1127" s="494" t="s">
        <v>418</v>
      </c>
      <c r="F1127" s="495"/>
      <c r="G1127" s="20">
        <v>422.75</v>
      </c>
    </row>
    <row r="1128" spans="1:7" ht="15" customHeight="1">
      <c r="A1128" s="492" t="s">
        <v>430</v>
      </c>
      <c r="B1128" s="493"/>
      <c r="C1128" s="11" t="s">
        <v>399</v>
      </c>
      <c r="D1128" s="11" t="s">
        <v>400</v>
      </c>
      <c r="E1128" s="11" t="s">
        <v>401</v>
      </c>
      <c r="F1128" s="11" t="s">
        <v>402</v>
      </c>
      <c r="G1128" s="11" t="s">
        <v>403</v>
      </c>
    </row>
    <row r="1129" spans="1:7" ht="15" customHeight="1">
      <c r="A1129" s="16" t="s">
        <v>1076</v>
      </c>
      <c r="B1129" s="17" t="s">
        <v>1077</v>
      </c>
      <c r="C1129" s="16" t="s">
        <v>406</v>
      </c>
      <c r="D1129" s="16" t="s">
        <v>610</v>
      </c>
      <c r="E1129" s="18">
        <v>24</v>
      </c>
      <c r="F1129" s="19">
        <v>4.907</v>
      </c>
      <c r="G1129" s="19">
        <v>117.768</v>
      </c>
    </row>
    <row r="1130" spans="1:7" ht="15" customHeight="1">
      <c r="A1130" s="16" t="s">
        <v>1368</v>
      </c>
      <c r="B1130" s="17" t="s">
        <v>1369</v>
      </c>
      <c r="C1130" s="16" t="s">
        <v>406</v>
      </c>
      <c r="D1130" s="16" t="s">
        <v>610</v>
      </c>
      <c r="E1130" s="18">
        <v>420</v>
      </c>
      <c r="F1130" s="19">
        <v>2.93</v>
      </c>
      <c r="G1130" s="19">
        <v>1230.6</v>
      </c>
    </row>
    <row r="1131" spans="1:7" ht="20.1" customHeight="1">
      <c r="A1131" s="16" t="s">
        <v>1061</v>
      </c>
      <c r="B1131" s="17" t="s">
        <v>1062</v>
      </c>
      <c r="C1131" s="16" t="s">
        <v>406</v>
      </c>
      <c r="D1131" s="16" t="s">
        <v>610</v>
      </c>
      <c r="E1131" s="18">
        <v>0.75</v>
      </c>
      <c r="F1131" s="19">
        <v>18.742</v>
      </c>
      <c r="G1131" s="19">
        <v>14.0565</v>
      </c>
    </row>
    <row r="1132" spans="1:7" ht="20.1" customHeight="1">
      <c r="A1132" s="16" t="s">
        <v>1063</v>
      </c>
      <c r="B1132" s="17" t="s">
        <v>1064</v>
      </c>
      <c r="C1132" s="16" t="s">
        <v>406</v>
      </c>
      <c r="D1132" s="16" t="s">
        <v>439</v>
      </c>
      <c r="E1132" s="18">
        <v>0.4</v>
      </c>
      <c r="F1132" s="19">
        <v>9.85</v>
      </c>
      <c r="G1132" s="19">
        <v>3.94</v>
      </c>
    </row>
    <row r="1133" spans="1:7" ht="27.95" customHeight="1">
      <c r="A1133" s="16" t="s">
        <v>1370</v>
      </c>
      <c r="B1133" s="17" t="s">
        <v>1371</v>
      </c>
      <c r="C1133" s="16" t="s">
        <v>406</v>
      </c>
      <c r="D1133" s="16" t="s">
        <v>458</v>
      </c>
      <c r="E1133" s="18">
        <v>0.00016</v>
      </c>
      <c r="F1133" s="19">
        <v>2420000</v>
      </c>
      <c r="G1133" s="19">
        <v>387.2</v>
      </c>
    </row>
    <row r="1134" spans="1:7" ht="15" customHeight="1">
      <c r="A1134" s="16" t="s">
        <v>1065</v>
      </c>
      <c r="B1134" s="17" t="s">
        <v>1066</v>
      </c>
      <c r="C1134" s="16" t="s">
        <v>406</v>
      </c>
      <c r="D1134" s="16" t="s">
        <v>1067</v>
      </c>
      <c r="E1134" s="18">
        <v>0.07</v>
      </c>
      <c r="F1134" s="19">
        <v>1283.73</v>
      </c>
      <c r="G1134" s="19">
        <v>89.8611</v>
      </c>
    </row>
    <row r="1135" spans="1:7" ht="20.1" customHeight="1">
      <c r="A1135" s="16" t="s">
        <v>1372</v>
      </c>
      <c r="B1135" s="17" t="s">
        <v>1373</v>
      </c>
      <c r="C1135" s="16" t="s">
        <v>406</v>
      </c>
      <c r="D1135" s="16" t="s">
        <v>458</v>
      </c>
      <c r="E1135" s="18">
        <v>0.0001</v>
      </c>
      <c r="F1135" s="19">
        <v>73430</v>
      </c>
      <c r="G1135" s="19">
        <v>7.343</v>
      </c>
    </row>
    <row r="1136" spans="1:7" ht="15" customHeight="1">
      <c r="A1136" s="1"/>
      <c r="B1136" s="1"/>
      <c r="C1136" s="1"/>
      <c r="D1136" s="1"/>
      <c r="E1136" s="494" t="s">
        <v>440</v>
      </c>
      <c r="F1136" s="495"/>
      <c r="G1136" s="20">
        <v>1850.77</v>
      </c>
    </row>
    <row r="1137" spans="1:7" ht="15" customHeight="1">
      <c r="A1137" s="492" t="s">
        <v>419</v>
      </c>
      <c r="B1137" s="493"/>
      <c r="C1137" s="11" t="s">
        <v>399</v>
      </c>
      <c r="D1137" s="11" t="s">
        <v>400</v>
      </c>
      <c r="E1137" s="11" t="s">
        <v>401</v>
      </c>
      <c r="F1137" s="11" t="s">
        <v>402</v>
      </c>
      <c r="G1137" s="11" t="s">
        <v>403</v>
      </c>
    </row>
    <row r="1138" spans="1:7" ht="36" customHeight="1">
      <c r="A1138" s="16" t="s">
        <v>590</v>
      </c>
      <c r="B1138" s="17" t="s">
        <v>591</v>
      </c>
      <c r="C1138" s="16" t="s">
        <v>406</v>
      </c>
      <c r="D1138" s="16" t="s">
        <v>407</v>
      </c>
      <c r="E1138" s="18">
        <v>0.6</v>
      </c>
      <c r="F1138" s="19">
        <v>167.01</v>
      </c>
      <c r="G1138" s="19">
        <v>100.206</v>
      </c>
    </row>
    <row r="1139" spans="1:7" ht="36" customHeight="1">
      <c r="A1139" s="16" t="s">
        <v>592</v>
      </c>
      <c r="B1139" s="17" t="s">
        <v>591</v>
      </c>
      <c r="C1139" s="16" t="s">
        <v>406</v>
      </c>
      <c r="D1139" s="16" t="s">
        <v>407</v>
      </c>
      <c r="E1139" s="18">
        <v>0.4</v>
      </c>
      <c r="F1139" s="19">
        <v>50.31</v>
      </c>
      <c r="G1139" s="19">
        <v>20.124</v>
      </c>
    </row>
    <row r="1140" spans="1:7" ht="51.95" customHeight="1">
      <c r="A1140" s="16" t="s">
        <v>1374</v>
      </c>
      <c r="B1140" s="17" t="s">
        <v>1375</v>
      </c>
      <c r="C1140" s="16" t="s">
        <v>406</v>
      </c>
      <c r="D1140" s="16" t="s">
        <v>407</v>
      </c>
      <c r="E1140" s="18">
        <v>1</v>
      </c>
      <c r="F1140" s="19">
        <v>174.64</v>
      </c>
      <c r="G1140" s="19">
        <v>174.64</v>
      </c>
    </row>
    <row r="1141" spans="1:7" ht="15" customHeight="1">
      <c r="A1141" s="1"/>
      <c r="B1141" s="1"/>
      <c r="C1141" s="1"/>
      <c r="D1141" s="1"/>
      <c r="E1141" s="494" t="s">
        <v>424</v>
      </c>
      <c r="F1141" s="495"/>
      <c r="G1141" s="20">
        <v>294.97</v>
      </c>
    </row>
    <row r="1142" spans="1:7" ht="15" customHeight="1">
      <c r="A1142" s="1"/>
      <c r="B1142" s="1"/>
      <c r="C1142" s="1"/>
      <c r="D1142" s="1"/>
      <c r="E1142" s="496" t="s">
        <v>425</v>
      </c>
      <c r="F1142" s="497"/>
      <c r="G1142" s="10">
        <v>2568.49</v>
      </c>
    </row>
    <row r="1143" spans="1:7" ht="9.95" customHeight="1">
      <c r="A1143" s="1"/>
      <c r="B1143" s="1"/>
      <c r="C1143" s="498" t="s">
        <v>355</v>
      </c>
      <c r="D1143" s="499"/>
      <c r="E1143" s="1"/>
      <c r="F1143" s="1"/>
      <c r="G1143" s="1"/>
    </row>
    <row r="1144" spans="1:7" ht="27" customHeight="1">
      <c r="A1144" s="485" t="s">
        <v>1376</v>
      </c>
      <c r="B1144" s="486"/>
      <c r="C1144" s="486"/>
      <c r="D1144" s="486"/>
      <c r="E1144" s="486"/>
      <c r="F1144" s="486"/>
      <c r="G1144" s="486"/>
    </row>
    <row r="1145" spans="1:7" ht="15" customHeight="1">
      <c r="A1145" s="492" t="s">
        <v>430</v>
      </c>
      <c r="B1145" s="493"/>
      <c r="C1145" s="11" t="s">
        <v>399</v>
      </c>
      <c r="D1145" s="11" t="s">
        <v>400</v>
      </c>
      <c r="E1145" s="11" t="s">
        <v>401</v>
      </c>
      <c r="F1145" s="11" t="s">
        <v>402</v>
      </c>
      <c r="G1145" s="11" t="s">
        <v>403</v>
      </c>
    </row>
    <row r="1146" spans="1:7" ht="27.95" customHeight="1">
      <c r="A1146" s="16" t="s">
        <v>1360</v>
      </c>
      <c r="B1146" s="17" t="s">
        <v>1361</v>
      </c>
      <c r="C1146" s="16" t="s">
        <v>406</v>
      </c>
      <c r="D1146" s="16" t="s">
        <v>458</v>
      </c>
      <c r="E1146" s="18">
        <v>6.02E-05</v>
      </c>
      <c r="F1146" s="19">
        <v>168030</v>
      </c>
      <c r="G1146" s="19">
        <v>10.115406</v>
      </c>
    </row>
    <row r="1147" spans="1:7" ht="15" customHeight="1">
      <c r="A1147" s="1"/>
      <c r="B1147" s="1"/>
      <c r="C1147" s="1"/>
      <c r="D1147" s="1"/>
      <c r="E1147" s="494" t="s">
        <v>440</v>
      </c>
      <c r="F1147" s="495"/>
      <c r="G1147" s="20">
        <v>10.12</v>
      </c>
    </row>
    <row r="1148" spans="1:7" ht="15" customHeight="1">
      <c r="A1148" s="1"/>
      <c r="B1148" s="1"/>
      <c r="C1148" s="1"/>
      <c r="D1148" s="1"/>
      <c r="E1148" s="496" t="s">
        <v>425</v>
      </c>
      <c r="F1148" s="497"/>
      <c r="G1148" s="10">
        <v>10.11</v>
      </c>
    </row>
    <row r="1149" spans="1:7" ht="9.95" customHeight="1">
      <c r="A1149" s="1"/>
      <c r="B1149" s="1"/>
      <c r="C1149" s="498" t="s">
        <v>355</v>
      </c>
      <c r="D1149" s="499"/>
      <c r="E1149" s="1"/>
      <c r="F1149" s="1"/>
      <c r="G1149" s="1"/>
    </row>
    <row r="1150" spans="1:7" ht="27" customHeight="1">
      <c r="A1150" s="485" t="s">
        <v>1377</v>
      </c>
      <c r="B1150" s="486"/>
      <c r="C1150" s="486"/>
      <c r="D1150" s="486"/>
      <c r="E1150" s="486"/>
      <c r="F1150" s="486"/>
      <c r="G1150" s="486"/>
    </row>
    <row r="1151" spans="1:7" ht="15" customHeight="1">
      <c r="A1151" s="492" t="s">
        <v>398</v>
      </c>
      <c r="B1151" s="493"/>
      <c r="C1151" s="11" t="s">
        <v>399</v>
      </c>
      <c r="D1151" s="11" t="s">
        <v>400</v>
      </c>
      <c r="E1151" s="11" t="s">
        <v>401</v>
      </c>
      <c r="F1151" s="11" t="s">
        <v>402</v>
      </c>
      <c r="G1151" s="11" t="s">
        <v>403</v>
      </c>
    </row>
    <row r="1152" spans="1:7" ht="20.1" customHeight="1">
      <c r="A1152" s="16" t="s">
        <v>1363</v>
      </c>
      <c r="B1152" s="17" t="s">
        <v>1364</v>
      </c>
      <c r="C1152" s="16" t="s">
        <v>406</v>
      </c>
      <c r="D1152" s="16" t="s">
        <v>407</v>
      </c>
      <c r="E1152" s="18">
        <v>1</v>
      </c>
      <c r="F1152" s="19">
        <v>23.45</v>
      </c>
      <c r="G1152" s="19">
        <v>23.45</v>
      </c>
    </row>
    <row r="1153" spans="1:7" ht="20.1" customHeight="1">
      <c r="A1153" s="16" t="s">
        <v>412</v>
      </c>
      <c r="B1153" s="17" t="s">
        <v>413</v>
      </c>
      <c r="C1153" s="16" t="s">
        <v>406</v>
      </c>
      <c r="D1153" s="16" t="s">
        <v>407</v>
      </c>
      <c r="E1153" s="18">
        <v>1</v>
      </c>
      <c r="F1153" s="19">
        <v>162.71</v>
      </c>
      <c r="G1153" s="19">
        <v>162.71</v>
      </c>
    </row>
    <row r="1154" spans="1:7" ht="20.1" customHeight="1">
      <c r="A1154" s="16" t="s">
        <v>858</v>
      </c>
      <c r="B1154" s="17" t="s">
        <v>1365</v>
      </c>
      <c r="C1154" s="16" t="s">
        <v>406</v>
      </c>
      <c r="D1154" s="16" t="s">
        <v>407</v>
      </c>
      <c r="E1154" s="18">
        <v>1</v>
      </c>
      <c r="F1154" s="19">
        <v>27.4</v>
      </c>
      <c r="G1154" s="19">
        <v>27.4</v>
      </c>
    </row>
    <row r="1155" spans="1:7" ht="20.1" customHeight="1">
      <c r="A1155" s="16" t="s">
        <v>1366</v>
      </c>
      <c r="B1155" s="17" t="s">
        <v>1367</v>
      </c>
      <c r="C1155" s="16" t="s">
        <v>406</v>
      </c>
      <c r="D1155" s="16" t="s">
        <v>407</v>
      </c>
      <c r="E1155" s="18">
        <v>1</v>
      </c>
      <c r="F1155" s="19">
        <v>19.81</v>
      </c>
      <c r="G1155" s="19">
        <v>19.81</v>
      </c>
    </row>
    <row r="1156" spans="1:7" ht="20.1" customHeight="1">
      <c r="A1156" s="16" t="s">
        <v>568</v>
      </c>
      <c r="B1156" s="17" t="s">
        <v>1172</v>
      </c>
      <c r="C1156" s="16" t="s">
        <v>406</v>
      </c>
      <c r="D1156" s="16" t="s">
        <v>407</v>
      </c>
      <c r="E1156" s="18">
        <v>4</v>
      </c>
      <c r="F1156" s="19">
        <v>22.25</v>
      </c>
      <c r="G1156" s="19">
        <v>89</v>
      </c>
    </row>
    <row r="1157" spans="1:7" ht="20.1" customHeight="1">
      <c r="A1157" s="16" t="s">
        <v>414</v>
      </c>
      <c r="B1157" s="17" t="s">
        <v>415</v>
      </c>
      <c r="C1157" s="16" t="s">
        <v>406</v>
      </c>
      <c r="D1157" s="16" t="s">
        <v>407</v>
      </c>
      <c r="E1157" s="18">
        <v>7</v>
      </c>
      <c r="F1157" s="19">
        <v>14.34</v>
      </c>
      <c r="G1157" s="19">
        <v>100.38</v>
      </c>
    </row>
    <row r="1158" spans="1:7" ht="15" customHeight="1">
      <c r="A1158" s="1"/>
      <c r="B1158" s="1"/>
      <c r="C1158" s="1"/>
      <c r="D1158" s="1"/>
      <c r="E1158" s="494" t="s">
        <v>418</v>
      </c>
      <c r="F1158" s="495"/>
      <c r="G1158" s="20">
        <v>422.75</v>
      </c>
    </row>
    <row r="1159" spans="1:7" ht="15" customHeight="1">
      <c r="A1159" s="492" t="s">
        <v>430</v>
      </c>
      <c r="B1159" s="493"/>
      <c r="C1159" s="11" t="s">
        <v>399</v>
      </c>
      <c r="D1159" s="11" t="s">
        <v>400</v>
      </c>
      <c r="E1159" s="11" t="s">
        <v>401</v>
      </c>
      <c r="F1159" s="11" t="s">
        <v>402</v>
      </c>
      <c r="G1159" s="11" t="s">
        <v>403</v>
      </c>
    </row>
    <row r="1160" spans="1:7" ht="27.95" customHeight="1">
      <c r="A1160" s="16" t="s">
        <v>1370</v>
      </c>
      <c r="B1160" s="17" t="s">
        <v>1371</v>
      </c>
      <c r="C1160" s="16" t="s">
        <v>406</v>
      </c>
      <c r="D1160" s="16" t="s">
        <v>458</v>
      </c>
      <c r="E1160" s="18">
        <v>9E-05</v>
      </c>
      <c r="F1160" s="19">
        <v>2420000</v>
      </c>
      <c r="G1160" s="19">
        <v>217.8</v>
      </c>
    </row>
    <row r="1161" spans="1:7" ht="15" customHeight="1">
      <c r="A1161" s="16" t="s">
        <v>1065</v>
      </c>
      <c r="B1161" s="17" t="s">
        <v>1066</v>
      </c>
      <c r="C1161" s="16" t="s">
        <v>406</v>
      </c>
      <c r="D1161" s="16" t="s">
        <v>1067</v>
      </c>
      <c r="E1161" s="18">
        <v>0.07</v>
      </c>
      <c r="F1161" s="19">
        <v>1283.73</v>
      </c>
      <c r="G1161" s="19">
        <v>89.8611</v>
      </c>
    </row>
    <row r="1162" spans="1:7" ht="20.1" customHeight="1">
      <c r="A1162" s="16" t="s">
        <v>1372</v>
      </c>
      <c r="B1162" s="17" t="s">
        <v>1373</v>
      </c>
      <c r="C1162" s="16" t="s">
        <v>406</v>
      </c>
      <c r="D1162" s="16" t="s">
        <v>458</v>
      </c>
      <c r="E1162" s="18">
        <v>0.0001</v>
      </c>
      <c r="F1162" s="19">
        <v>73430</v>
      </c>
      <c r="G1162" s="19">
        <v>7.343</v>
      </c>
    </row>
    <row r="1163" spans="1:7" ht="15" customHeight="1">
      <c r="A1163" s="1"/>
      <c r="B1163" s="1"/>
      <c r="C1163" s="1"/>
      <c r="D1163" s="1"/>
      <c r="E1163" s="494" t="s">
        <v>440</v>
      </c>
      <c r="F1163" s="495"/>
      <c r="G1163" s="20">
        <v>315</v>
      </c>
    </row>
    <row r="1164" spans="1:7" ht="15" customHeight="1">
      <c r="A1164" s="492" t="s">
        <v>419</v>
      </c>
      <c r="B1164" s="493"/>
      <c r="C1164" s="11" t="s">
        <v>399</v>
      </c>
      <c r="D1164" s="11" t="s">
        <v>400</v>
      </c>
      <c r="E1164" s="11" t="s">
        <v>401</v>
      </c>
      <c r="F1164" s="11" t="s">
        <v>402</v>
      </c>
      <c r="G1164" s="11" t="s">
        <v>403</v>
      </c>
    </row>
    <row r="1165" spans="1:7" ht="36" customHeight="1">
      <c r="A1165" s="16" t="s">
        <v>592</v>
      </c>
      <c r="B1165" s="17" t="s">
        <v>591</v>
      </c>
      <c r="C1165" s="16" t="s">
        <v>406</v>
      </c>
      <c r="D1165" s="16" t="s">
        <v>407</v>
      </c>
      <c r="E1165" s="18">
        <v>1</v>
      </c>
      <c r="F1165" s="19">
        <v>50.31</v>
      </c>
      <c r="G1165" s="19">
        <v>50.31</v>
      </c>
    </row>
    <row r="1166" spans="1:7" ht="51.95" customHeight="1">
      <c r="A1166" s="16" t="s">
        <v>1378</v>
      </c>
      <c r="B1166" s="17" t="s">
        <v>1375</v>
      </c>
      <c r="C1166" s="16" t="s">
        <v>406</v>
      </c>
      <c r="D1166" s="16" t="s">
        <v>407</v>
      </c>
      <c r="E1166" s="18">
        <v>1</v>
      </c>
      <c r="F1166" s="19">
        <v>10.11</v>
      </c>
      <c r="G1166" s="19">
        <v>10.11</v>
      </c>
    </row>
    <row r="1167" spans="1:7" ht="15" customHeight="1">
      <c r="A1167" s="1"/>
      <c r="B1167" s="1"/>
      <c r="C1167" s="1"/>
      <c r="D1167" s="1"/>
      <c r="E1167" s="494" t="s">
        <v>424</v>
      </c>
      <c r="F1167" s="495"/>
      <c r="G1167" s="20">
        <v>60.42</v>
      </c>
    </row>
    <row r="1168" spans="1:7" ht="15" customHeight="1">
      <c r="A1168" s="1"/>
      <c r="B1168" s="1"/>
      <c r="C1168" s="1"/>
      <c r="D1168" s="1"/>
      <c r="E1168" s="496" t="s">
        <v>425</v>
      </c>
      <c r="F1168" s="497"/>
      <c r="G1168" s="10">
        <v>798.18</v>
      </c>
    </row>
    <row r="1169" spans="1:7" ht="9.95" customHeight="1">
      <c r="A1169" s="1"/>
      <c r="B1169" s="1"/>
      <c r="C1169" s="498" t="s">
        <v>355</v>
      </c>
      <c r="D1169" s="499"/>
      <c r="E1169" s="1"/>
      <c r="F1169" s="1"/>
      <c r="G1169" s="1"/>
    </row>
    <row r="1170" spans="1:7" ht="20.1" customHeight="1">
      <c r="A1170" s="485" t="s">
        <v>1379</v>
      </c>
      <c r="B1170" s="486"/>
      <c r="C1170" s="486"/>
      <c r="D1170" s="486"/>
      <c r="E1170" s="486"/>
      <c r="F1170" s="486"/>
      <c r="G1170" s="486"/>
    </row>
    <row r="1171" spans="1:7" ht="15" customHeight="1">
      <c r="A1171" s="492" t="s">
        <v>398</v>
      </c>
      <c r="B1171" s="493"/>
      <c r="C1171" s="11" t="s">
        <v>399</v>
      </c>
      <c r="D1171" s="11" t="s">
        <v>400</v>
      </c>
      <c r="E1171" s="11" t="s">
        <v>401</v>
      </c>
      <c r="F1171" s="11" t="s">
        <v>402</v>
      </c>
      <c r="G1171" s="11" t="s">
        <v>403</v>
      </c>
    </row>
    <row r="1172" spans="1:7" ht="20.1" customHeight="1">
      <c r="A1172" s="16" t="s">
        <v>568</v>
      </c>
      <c r="B1172" s="17" t="s">
        <v>1172</v>
      </c>
      <c r="C1172" s="16" t="s">
        <v>406</v>
      </c>
      <c r="D1172" s="16" t="s">
        <v>407</v>
      </c>
      <c r="E1172" s="18">
        <v>1</v>
      </c>
      <c r="F1172" s="19">
        <v>22.25</v>
      </c>
      <c r="G1172" s="19">
        <v>22.25</v>
      </c>
    </row>
    <row r="1173" spans="1:7" ht="20.1" customHeight="1">
      <c r="A1173" s="16" t="s">
        <v>414</v>
      </c>
      <c r="B1173" s="17" t="s">
        <v>415</v>
      </c>
      <c r="C1173" s="16" t="s">
        <v>406</v>
      </c>
      <c r="D1173" s="16" t="s">
        <v>407</v>
      </c>
      <c r="E1173" s="18">
        <v>1</v>
      </c>
      <c r="F1173" s="19">
        <v>14.34</v>
      </c>
      <c r="G1173" s="19">
        <v>14.34</v>
      </c>
    </row>
    <row r="1174" spans="1:7" ht="15" customHeight="1">
      <c r="A1174" s="1"/>
      <c r="B1174" s="1"/>
      <c r="C1174" s="1"/>
      <c r="D1174" s="1"/>
      <c r="E1174" s="494" t="s">
        <v>418</v>
      </c>
      <c r="F1174" s="495"/>
      <c r="G1174" s="20">
        <v>36.59</v>
      </c>
    </row>
    <row r="1175" spans="1:7" ht="15" customHeight="1">
      <c r="A1175" s="492" t="s">
        <v>430</v>
      </c>
      <c r="B1175" s="493"/>
      <c r="C1175" s="11" t="s">
        <v>399</v>
      </c>
      <c r="D1175" s="11" t="s">
        <v>400</v>
      </c>
      <c r="E1175" s="11" t="s">
        <v>401</v>
      </c>
      <c r="F1175" s="11" t="s">
        <v>402</v>
      </c>
      <c r="G1175" s="11" t="s">
        <v>403</v>
      </c>
    </row>
    <row r="1176" spans="1:7" ht="15" customHeight="1">
      <c r="A1176" s="16" t="s">
        <v>1076</v>
      </c>
      <c r="B1176" s="17" t="s">
        <v>1077</v>
      </c>
      <c r="C1176" s="16" t="s">
        <v>406</v>
      </c>
      <c r="D1176" s="16" t="s">
        <v>610</v>
      </c>
      <c r="E1176" s="18">
        <v>8.97</v>
      </c>
      <c r="F1176" s="19">
        <v>4.907</v>
      </c>
      <c r="G1176" s="19">
        <v>44.01579</v>
      </c>
    </row>
    <row r="1177" spans="1:7" ht="20.1" customHeight="1">
      <c r="A1177" s="16" t="s">
        <v>1061</v>
      </c>
      <c r="B1177" s="17" t="s">
        <v>1078</v>
      </c>
      <c r="C1177" s="16" t="s">
        <v>406</v>
      </c>
      <c r="D1177" s="16" t="s">
        <v>610</v>
      </c>
      <c r="E1177" s="18">
        <v>0.138</v>
      </c>
      <c r="F1177" s="19">
        <v>18.742</v>
      </c>
      <c r="G1177" s="19">
        <v>3.879594</v>
      </c>
    </row>
    <row r="1178" spans="1:7" ht="20.1" customHeight="1">
      <c r="A1178" s="16" t="s">
        <v>1063</v>
      </c>
      <c r="B1178" s="17" t="s">
        <v>1064</v>
      </c>
      <c r="C1178" s="16" t="s">
        <v>406</v>
      </c>
      <c r="D1178" s="16" t="s">
        <v>439</v>
      </c>
      <c r="E1178" s="18">
        <v>0.069</v>
      </c>
      <c r="F1178" s="19">
        <v>9.85</v>
      </c>
      <c r="G1178" s="19">
        <v>0.67965</v>
      </c>
    </row>
    <row r="1179" spans="1:7" ht="27.95" customHeight="1">
      <c r="A1179" s="16" t="s">
        <v>1380</v>
      </c>
      <c r="B1179" s="17" t="s">
        <v>1381</v>
      </c>
      <c r="C1179" s="16" t="s">
        <v>406</v>
      </c>
      <c r="D1179" s="16" t="s">
        <v>458</v>
      </c>
      <c r="E1179" s="18">
        <v>0.00015</v>
      </c>
      <c r="F1179" s="19">
        <v>976510.84</v>
      </c>
      <c r="G1179" s="19">
        <v>146.476626</v>
      </c>
    </row>
    <row r="1180" spans="1:7" ht="15" customHeight="1">
      <c r="A1180" s="1"/>
      <c r="B1180" s="1"/>
      <c r="C1180" s="1"/>
      <c r="D1180" s="1"/>
      <c r="E1180" s="494" t="s">
        <v>440</v>
      </c>
      <c r="F1180" s="495"/>
      <c r="G1180" s="20">
        <v>195.06</v>
      </c>
    </row>
    <row r="1181" spans="1:7" ht="15" customHeight="1">
      <c r="A1181" s="1"/>
      <c r="B1181" s="1"/>
      <c r="C1181" s="1"/>
      <c r="D1181" s="1"/>
      <c r="E1181" s="496" t="s">
        <v>425</v>
      </c>
      <c r="F1181" s="497"/>
      <c r="G1181" s="10">
        <v>231.64</v>
      </c>
    </row>
    <row r="1182" spans="1:7" ht="9.95" customHeight="1">
      <c r="A1182" s="1"/>
      <c r="B1182" s="1"/>
      <c r="C1182" s="498" t="s">
        <v>355</v>
      </c>
      <c r="D1182" s="499"/>
      <c r="E1182" s="1"/>
      <c r="F1182" s="1"/>
      <c r="G1182" s="1"/>
    </row>
    <row r="1183" spans="1:7" ht="20.1" customHeight="1">
      <c r="A1183" s="485" t="s">
        <v>1382</v>
      </c>
      <c r="B1183" s="486"/>
      <c r="C1183" s="486"/>
      <c r="D1183" s="486"/>
      <c r="E1183" s="486"/>
      <c r="F1183" s="486"/>
      <c r="G1183" s="486"/>
    </row>
    <row r="1184" spans="1:7" ht="15" customHeight="1">
      <c r="A1184" s="492" t="s">
        <v>398</v>
      </c>
      <c r="B1184" s="493"/>
      <c r="C1184" s="11" t="s">
        <v>399</v>
      </c>
      <c r="D1184" s="11" t="s">
        <v>400</v>
      </c>
      <c r="E1184" s="11" t="s">
        <v>401</v>
      </c>
      <c r="F1184" s="11" t="s">
        <v>402</v>
      </c>
      <c r="G1184" s="11" t="s">
        <v>403</v>
      </c>
    </row>
    <row r="1185" spans="1:7" ht="20.1" customHeight="1">
      <c r="A1185" s="16" t="s">
        <v>568</v>
      </c>
      <c r="B1185" s="17" t="s">
        <v>1172</v>
      </c>
      <c r="C1185" s="16" t="s">
        <v>406</v>
      </c>
      <c r="D1185" s="16" t="s">
        <v>407</v>
      </c>
      <c r="E1185" s="18">
        <v>1</v>
      </c>
      <c r="F1185" s="19">
        <v>22.25</v>
      </c>
      <c r="G1185" s="19">
        <v>22.25</v>
      </c>
    </row>
    <row r="1186" spans="1:7" ht="20.1" customHeight="1">
      <c r="A1186" s="16" t="s">
        <v>414</v>
      </c>
      <c r="B1186" s="17" t="s">
        <v>415</v>
      </c>
      <c r="C1186" s="16" t="s">
        <v>406</v>
      </c>
      <c r="D1186" s="16" t="s">
        <v>407</v>
      </c>
      <c r="E1186" s="18">
        <v>1</v>
      </c>
      <c r="F1186" s="19">
        <v>14.34</v>
      </c>
      <c r="G1186" s="19">
        <v>14.34</v>
      </c>
    </row>
    <row r="1187" spans="1:7" ht="15" customHeight="1">
      <c r="A1187" s="1"/>
      <c r="B1187" s="1"/>
      <c r="C1187" s="1"/>
      <c r="D1187" s="1"/>
      <c r="E1187" s="494" t="s">
        <v>418</v>
      </c>
      <c r="F1187" s="495"/>
      <c r="G1187" s="20">
        <v>36.59</v>
      </c>
    </row>
    <row r="1188" spans="1:7" ht="15" customHeight="1">
      <c r="A1188" s="492" t="s">
        <v>430</v>
      </c>
      <c r="B1188" s="493"/>
      <c r="C1188" s="11" t="s">
        <v>399</v>
      </c>
      <c r="D1188" s="11" t="s">
        <v>400</v>
      </c>
      <c r="E1188" s="11" t="s">
        <v>401</v>
      </c>
      <c r="F1188" s="11" t="s">
        <v>402</v>
      </c>
      <c r="G1188" s="11" t="s">
        <v>403</v>
      </c>
    </row>
    <row r="1189" spans="1:7" ht="27.95" customHeight="1">
      <c r="A1189" s="16" t="s">
        <v>1380</v>
      </c>
      <c r="B1189" s="17" t="s">
        <v>1381</v>
      </c>
      <c r="C1189" s="16" t="s">
        <v>406</v>
      </c>
      <c r="D1189" s="16" t="s">
        <v>458</v>
      </c>
      <c r="E1189" s="18">
        <v>7.5E-05</v>
      </c>
      <c r="F1189" s="19">
        <v>976510.84</v>
      </c>
      <c r="G1189" s="19">
        <v>73.238313</v>
      </c>
    </row>
    <row r="1190" spans="1:7" ht="15" customHeight="1">
      <c r="A1190" s="1"/>
      <c r="B1190" s="1"/>
      <c r="C1190" s="1"/>
      <c r="D1190" s="1"/>
      <c r="E1190" s="494" t="s">
        <v>440</v>
      </c>
      <c r="F1190" s="495"/>
      <c r="G1190" s="20">
        <v>73.24</v>
      </c>
    </row>
    <row r="1191" spans="1:7" ht="15" customHeight="1">
      <c r="A1191" s="1"/>
      <c r="B1191" s="1"/>
      <c r="C1191" s="1"/>
      <c r="D1191" s="1"/>
      <c r="E1191" s="496" t="s">
        <v>425</v>
      </c>
      <c r="F1191" s="497"/>
      <c r="G1191" s="10">
        <v>109.82</v>
      </c>
    </row>
    <row r="1192" spans="1:7" ht="9.95" customHeight="1">
      <c r="A1192" s="1"/>
      <c r="B1192" s="1"/>
      <c r="C1192" s="498" t="s">
        <v>355</v>
      </c>
      <c r="D1192" s="499"/>
      <c r="E1192" s="1"/>
      <c r="F1192" s="1"/>
      <c r="G1192" s="1"/>
    </row>
    <row r="1193" spans="1:7" ht="20.1" customHeight="1">
      <c r="A1193" s="485" t="s">
        <v>1383</v>
      </c>
      <c r="B1193" s="486"/>
      <c r="C1193" s="486"/>
      <c r="D1193" s="486"/>
      <c r="E1193" s="486"/>
      <c r="F1193" s="486"/>
      <c r="G1193" s="486"/>
    </row>
    <row r="1194" spans="1:7" ht="15" customHeight="1">
      <c r="A1194" s="492" t="s">
        <v>430</v>
      </c>
      <c r="B1194" s="493"/>
      <c r="C1194" s="11" t="s">
        <v>399</v>
      </c>
      <c r="D1194" s="11" t="s">
        <v>400</v>
      </c>
      <c r="E1194" s="11" t="s">
        <v>401</v>
      </c>
      <c r="F1194" s="11" t="s">
        <v>402</v>
      </c>
      <c r="G1194" s="11" t="s">
        <v>403</v>
      </c>
    </row>
    <row r="1195" spans="1:7" ht="20.1" customHeight="1">
      <c r="A1195" s="16" t="s">
        <v>1061</v>
      </c>
      <c r="B1195" s="17" t="s">
        <v>1062</v>
      </c>
      <c r="C1195" s="16" t="s">
        <v>406</v>
      </c>
      <c r="D1195" s="16" t="s">
        <v>610</v>
      </c>
      <c r="E1195" s="18">
        <v>0.04</v>
      </c>
      <c r="F1195" s="19">
        <v>18.742</v>
      </c>
      <c r="G1195" s="19">
        <v>0.74968</v>
      </c>
    </row>
    <row r="1196" spans="1:7" ht="20.1" customHeight="1">
      <c r="A1196" s="16" t="s">
        <v>1063</v>
      </c>
      <c r="B1196" s="17" t="s">
        <v>1064</v>
      </c>
      <c r="C1196" s="16" t="s">
        <v>406</v>
      </c>
      <c r="D1196" s="16" t="s">
        <v>439</v>
      </c>
      <c r="E1196" s="18">
        <v>0.04</v>
      </c>
      <c r="F1196" s="19">
        <v>9.85</v>
      </c>
      <c r="G1196" s="19">
        <v>0.394</v>
      </c>
    </row>
    <row r="1197" spans="1:7" ht="15" customHeight="1">
      <c r="A1197" s="16" t="s">
        <v>1334</v>
      </c>
      <c r="B1197" s="17" t="s">
        <v>1335</v>
      </c>
      <c r="C1197" s="16" t="s">
        <v>406</v>
      </c>
      <c r="D1197" s="16" t="s">
        <v>458</v>
      </c>
      <c r="E1197" s="18">
        <v>0.0006</v>
      </c>
      <c r="F1197" s="19">
        <v>1650.4</v>
      </c>
      <c r="G1197" s="19">
        <v>0.99024</v>
      </c>
    </row>
    <row r="1198" spans="1:7" ht="20.1" customHeight="1">
      <c r="A1198" s="16" t="s">
        <v>1384</v>
      </c>
      <c r="B1198" s="17" t="s">
        <v>1385</v>
      </c>
      <c r="C1198" s="16" t="s">
        <v>406</v>
      </c>
      <c r="D1198" s="16" t="s">
        <v>458</v>
      </c>
      <c r="E1198" s="18">
        <v>0.0001625</v>
      </c>
      <c r="F1198" s="19">
        <v>38179.6</v>
      </c>
      <c r="G1198" s="19">
        <v>6.204185</v>
      </c>
    </row>
    <row r="1199" spans="1:7" ht="15" customHeight="1">
      <c r="A1199" s="16" t="s">
        <v>1386</v>
      </c>
      <c r="B1199" s="17" t="s">
        <v>1387</v>
      </c>
      <c r="C1199" s="16" t="s">
        <v>406</v>
      </c>
      <c r="D1199" s="16" t="s">
        <v>458</v>
      </c>
      <c r="E1199" s="18">
        <v>0.004</v>
      </c>
      <c r="F1199" s="19">
        <v>1854</v>
      </c>
      <c r="G1199" s="19">
        <v>7.416</v>
      </c>
    </row>
    <row r="1200" spans="1:7" ht="15" customHeight="1">
      <c r="A1200" s="1"/>
      <c r="B1200" s="1"/>
      <c r="C1200" s="1"/>
      <c r="D1200" s="1"/>
      <c r="E1200" s="494" t="s">
        <v>440</v>
      </c>
      <c r="F1200" s="495"/>
      <c r="G1200" s="20">
        <v>15.75</v>
      </c>
    </row>
    <row r="1201" spans="1:7" ht="15" customHeight="1">
      <c r="A1201" s="1"/>
      <c r="B1201" s="1"/>
      <c r="C1201" s="1"/>
      <c r="D1201" s="1"/>
      <c r="E1201" s="496" t="s">
        <v>425</v>
      </c>
      <c r="F1201" s="497"/>
      <c r="G1201" s="10">
        <v>15.75</v>
      </c>
    </row>
    <row r="1202" spans="1:7" ht="9.95" customHeight="1">
      <c r="A1202" s="1"/>
      <c r="B1202" s="1"/>
      <c r="C1202" s="498" t="s">
        <v>355</v>
      </c>
      <c r="D1202" s="499"/>
      <c r="E1202" s="1"/>
      <c r="F1202" s="1"/>
      <c r="G1202" s="1"/>
    </row>
    <row r="1203" spans="1:7" ht="20.1" customHeight="1">
      <c r="A1203" s="485" t="s">
        <v>1388</v>
      </c>
      <c r="B1203" s="486"/>
      <c r="C1203" s="486"/>
      <c r="D1203" s="486"/>
      <c r="E1203" s="486"/>
      <c r="F1203" s="486"/>
      <c r="G1203" s="486"/>
    </row>
    <row r="1204" spans="1:7" ht="15" customHeight="1">
      <c r="A1204" s="492" t="s">
        <v>430</v>
      </c>
      <c r="B1204" s="493"/>
      <c r="C1204" s="11" t="s">
        <v>399</v>
      </c>
      <c r="D1204" s="11" t="s">
        <v>400</v>
      </c>
      <c r="E1204" s="11" t="s">
        <v>401</v>
      </c>
      <c r="F1204" s="11" t="s">
        <v>402</v>
      </c>
      <c r="G1204" s="11" t="s">
        <v>403</v>
      </c>
    </row>
    <row r="1205" spans="1:7" ht="20.1" customHeight="1">
      <c r="A1205" s="16" t="s">
        <v>1384</v>
      </c>
      <c r="B1205" s="17" t="s">
        <v>1385</v>
      </c>
      <c r="C1205" s="16" t="s">
        <v>406</v>
      </c>
      <c r="D1205" s="16" t="s">
        <v>458</v>
      </c>
      <c r="E1205" s="18">
        <v>0.000125</v>
      </c>
      <c r="F1205" s="19">
        <v>38179.6</v>
      </c>
      <c r="G1205" s="19">
        <v>4.77245</v>
      </c>
    </row>
    <row r="1206" spans="1:7" ht="15" customHeight="1">
      <c r="A1206" s="1"/>
      <c r="B1206" s="1"/>
      <c r="C1206" s="1"/>
      <c r="D1206" s="1"/>
      <c r="E1206" s="494" t="s">
        <v>440</v>
      </c>
      <c r="F1206" s="495"/>
      <c r="G1206" s="20">
        <v>4.77</v>
      </c>
    </row>
    <row r="1207" spans="1:7" ht="15" customHeight="1">
      <c r="A1207" s="1"/>
      <c r="B1207" s="1"/>
      <c r="C1207" s="1"/>
      <c r="D1207" s="1"/>
      <c r="E1207" s="496" t="s">
        <v>425</v>
      </c>
      <c r="F1207" s="497"/>
      <c r="G1207" s="10">
        <v>4.77</v>
      </c>
    </row>
    <row r="1208" spans="1:7" ht="9.95" customHeight="1">
      <c r="A1208" s="1"/>
      <c r="B1208" s="1"/>
      <c r="C1208" s="498" t="s">
        <v>355</v>
      </c>
      <c r="D1208" s="499"/>
      <c r="E1208" s="1"/>
      <c r="F1208" s="1"/>
      <c r="G1208" s="1"/>
    </row>
    <row r="1209" spans="1:7" ht="20.1" customHeight="1">
      <c r="A1209" s="485" t="s">
        <v>1389</v>
      </c>
      <c r="B1209" s="486"/>
      <c r="C1209" s="486"/>
      <c r="D1209" s="486"/>
      <c r="E1209" s="486"/>
      <c r="F1209" s="486"/>
      <c r="G1209" s="486"/>
    </row>
    <row r="1210" spans="1:7" ht="15" customHeight="1">
      <c r="A1210" s="492" t="s">
        <v>398</v>
      </c>
      <c r="B1210" s="493"/>
      <c r="C1210" s="11" t="s">
        <v>399</v>
      </c>
      <c r="D1210" s="11" t="s">
        <v>400</v>
      </c>
      <c r="E1210" s="11" t="s">
        <v>401</v>
      </c>
      <c r="F1210" s="11" t="s">
        <v>402</v>
      </c>
      <c r="G1210" s="11" t="s">
        <v>403</v>
      </c>
    </row>
    <row r="1211" spans="1:7" ht="20.1" customHeight="1">
      <c r="A1211" s="16" t="s">
        <v>568</v>
      </c>
      <c r="B1211" s="17" t="s">
        <v>1172</v>
      </c>
      <c r="C1211" s="16" t="s">
        <v>406</v>
      </c>
      <c r="D1211" s="16" t="s">
        <v>407</v>
      </c>
      <c r="E1211" s="18">
        <v>1</v>
      </c>
      <c r="F1211" s="19">
        <v>22.25</v>
      </c>
      <c r="G1211" s="19">
        <v>22.25</v>
      </c>
    </row>
    <row r="1212" spans="1:7" ht="15" customHeight="1">
      <c r="A1212" s="1"/>
      <c r="B1212" s="1"/>
      <c r="C1212" s="1"/>
      <c r="D1212" s="1"/>
      <c r="E1212" s="494" t="s">
        <v>418</v>
      </c>
      <c r="F1212" s="495"/>
      <c r="G1212" s="20">
        <v>22.25</v>
      </c>
    </row>
    <row r="1213" spans="1:7" ht="15" customHeight="1">
      <c r="A1213" s="492" t="s">
        <v>430</v>
      </c>
      <c r="B1213" s="493"/>
      <c r="C1213" s="11" t="s">
        <v>399</v>
      </c>
      <c r="D1213" s="11" t="s">
        <v>400</v>
      </c>
      <c r="E1213" s="11" t="s">
        <v>401</v>
      </c>
      <c r="F1213" s="11" t="s">
        <v>402</v>
      </c>
      <c r="G1213" s="11" t="s">
        <v>403</v>
      </c>
    </row>
    <row r="1214" spans="1:7" ht="15" customHeight="1">
      <c r="A1214" s="16" t="s">
        <v>1368</v>
      </c>
      <c r="B1214" s="17" t="s">
        <v>1369</v>
      </c>
      <c r="C1214" s="16" t="s">
        <v>406</v>
      </c>
      <c r="D1214" s="16" t="s">
        <v>610</v>
      </c>
      <c r="E1214" s="18">
        <v>30</v>
      </c>
      <c r="F1214" s="19">
        <v>2.93</v>
      </c>
      <c r="G1214" s="19">
        <v>87.9</v>
      </c>
    </row>
    <row r="1215" spans="1:7" ht="20.1" customHeight="1">
      <c r="A1215" s="16" t="s">
        <v>1061</v>
      </c>
      <c r="B1215" s="17" t="s">
        <v>1062</v>
      </c>
      <c r="C1215" s="16" t="s">
        <v>406</v>
      </c>
      <c r="D1215" s="16" t="s">
        <v>610</v>
      </c>
      <c r="E1215" s="18">
        <v>0.05</v>
      </c>
      <c r="F1215" s="19">
        <v>18.742</v>
      </c>
      <c r="G1215" s="19">
        <v>0.9371</v>
      </c>
    </row>
    <row r="1216" spans="1:7" ht="20.1" customHeight="1">
      <c r="A1216" s="16" t="s">
        <v>1390</v>
      </c>
      <c r="B1216" s="17" t="s">
        <v>1391</v>
      </c>
      <c r="C1216" s="16" t="s">
        <v>406</v>
      </c>
      <c r="D1216" s="16" t="s">
        <v>458</v>
      </c>
      <c r="E1216" s="18">
        <v>0.00013</v>
      </c>
      <c r="F1216" s="19">
        <v>233488</v>
      </c>
      <c r="G1216" s="19">
        <v>30.35344</v>
      </c>
    </row>
    <row r="1217" spans="1:7" ht="15" customHeight="1">
      <c r="A1217" s="1"/>
      <c r="B1217" s="1"/>
      <c r="C1217" s="1"/>
      <c r="D1217" s="1"/>
      <c r="E1217" s="494" t="s">
        <v>440</v>
      </c>
      <c r="F1217" s="495"/>
      <c r="G1217" s="20">
        <v>119.19</v>
      </c>
    </row>
    <row r="1218" spans="1:7" ht="15" customHeight="1">
      <c r="A1218" s="1"/>
      <c r="B1218" s="1"/>
      <c r="C1218" s="1"/>
      <c r="D1218" s="1"/>
      <c r="E1218" s="496" t="s">
        <v>425</v>
      </c>
      <c r="F1218" s="497"/>
      <c r="G1218" s="10">
        <v>141.44</v>
      </c>
    </row>
    <row r="1219" spans="1:7" ht="9.95" customHeight="1">
      <c r="A1219" s="1"/>
      <c r="B1219" s="1"/>
      <c r="C1219" s="498" t="s">
        <v>355</v>
      </c>
      <c r="D1219" s="499"/>
      <c r="E1219" s="1"/>
      <c r="F1219" s="1"/>
      <c r="G1219" s="1"/>
    </row>
    <row r="1220" spans="1:7" ht="20.1" customHeight="1">
      <c r="A1220" s="485" t="s">
        <v>1392</v>
      </c>
      <c r="B1220" s="486"/>
      <c r="C1220" s="486"/>
      <c r="D1220" s="486"/>
      <c r="E1220" s="486"/>
      <c r="F1220" s="486"/>
      <c r="G1220" s="486"/>
    </row>
    <row r="1221" spans="1:7" ht="15" customHeight="1">
      <c r="A1221" s="492" t="s">
        <v>398</v>
      </c>
      <c r="B1221" s="493"/>
      <c r="C1221" s="11" t="s">
        <v>399</v>
      </c>
      <c r="D1221" s="11" t="s">
        <v>400</v>
      </c>
      <c r="E1221" s="11" t="s">
        <v>401</v>
      </c>
      <c r="F1221" s="11" t="s">
        <v>402</v>
      </c>
      <c r="G1221" s="11" t="s">
        <v>403</v>
      </c>
    </row>
    <row r="1222" spans="1:7" ht="20.1" customHeight="1">
      <c r="A1222" s="16" t="s">
        <v>1074</v>
      </c>
      <c r="B1222" s="17" t="s">
        <v>1075</v>
      </c>
      <c r="C1222" s="16" t="s">
        <v>406</v>
      </c>
      <c r="D1222" s="16" t="s">
        <v>407</v>
      </c>
      <c r="E1222" s="18">
        <v>1</v>
      </c>
      <c r="F1222" s="19">
        <v>19.81</v>
      </c>
      <c r="G1222" s="19">
        <v>19.81</v>
      </c>
    </row>
    <row r="1223" spans="1:7" ht="15" customHeight="1">
      <c r="A1223" s="1"/>
      <c r="B1223" s="1"/>
      <c r="C1223" s="1"/>
      <c r="D1223" s="1"/>
      <c r="E1223" s="494" t="s">
        <v>418</v>
      </c>
      <c r="F1223" s="495"/>
      <c r="G1223" s="20">
        <v>19.81</v>
      </c>
    </row>
    <row r="1224" spans="1:7" ht="15" customHeight="1">
      <c r="A1224" s="492" t="s">
        <v>430</v>
      </c>
      <c r="B1224" s="493"/>
      <c r="C1224" s="11" t="s">
        <v>399</v>
      </c>
      <c r="D1224" s="11" t="s">
        <v>400</v>
      </c>
      <c r="E1224" s="11" t="s">
        <v>401</v>
      </c>
      <c r="F1224" s="11" t="s">
        <v>402</v>
      </c>
      <c r="G1224" s="11" t="s">
        <v>403</v>
      </c>
    </row>
    <row r="1225" spans="1:7" ht="15" customHeight="1">
      <c r="A1225" s="16" t="s">
        <v>1076</v>
      </c>
      <c r="B1225" s="17" t="s">
        <v>1077</v>
      </c>
      <c r="C1225" s="16" t="s">
        <v>406</v>
      </c>
      <c r="D1225" s="16" t="s">
        <v>610</v>
      </c>
      <c r="E1225" s="18">
        <v>15.5</v>
      </c>
      <c r="F1225" s="19">
        <v>4.907</v>
      </c>
      <c r="G1225" s="19">
        <v>76.0585</v>
      </c>
    </row>
    <row r="1226" spans="1:7" ht="20.1" customHeight="1">
      <c r="A1226" s="16" t="s">
        <v>1061</v>
      </c>
      <c r="B1226" s="17" t="s">
        <v>1078</v>
      </c>
      <c r="C1226" s="16" t="s">
        <v>406</v>
      </c>
      <c r="D1226" s="16" t="s">
        <v>610</v>
      </c>
      <c r="E1226" s="18">
        <v>0.264</v>
      </c>
      <c r="F1226" s="19">
        <v>18.742</v>
      </c>
      <c r="G1226" s="19">
        <v>7.421832</v>
      </c>
    </row>
    <row r="1227" spans="1:7" ht="20.1" customHeight="1">
      <c r="A1227" s="16" t="s">
        <v>1063</v>
      </c>
      <c r="B1227" s="17" t="s">
        <v>1064</v>
      </c>
      <c r="C1227" s="16" t="s">
        <v>406</v>
      </c>
      <c r="D1227" s="16" t="s">
        <v>439</v>
      </c>
      <c r="E1227" s="18">
        <v>0.132</v>
      </c>
      <c r="F1227" s="19">
        <v>9.85</v>
      </c>
      <c r="G1227" s="19">
        <v>1.3002</v>
      </c>
    </row>
    <row r="1228" spans="1:7" ht="20.1" customHeight="1">
      <c r="A1228" s="16" t="s">
        <v>1097</v>
      </c>
      <c r="B1228" s="17" t="s">
        <v>1098</v>
      </c>
      <c r="C1228" s="16" t="s">
        <v>406</v>
      </c>
      <c r="D1228" s="16" t="s">
        <v>458</v>
      </c>
      <c r="E1228" s="18">
        <v>0.0006</v>
      </c>
      <c r="F1228" s="19">
        <v>9255.12</v>
      </c>
      <c r="G1228" s="19">
        <v>5.553072</v>
      </c>
    </row>
    <row r="1229" spans="1:7" ht="20.1" customHeight="1">
      <c r="A1229" s="16" t="s">
        <v>1393</v>
      </c>
      <c r="B1229" s="17" t="s">
        <v>1394</v>
      </c>
      <c r="C1229" s="16" t="s">
        <v>406</v>
      </c>
      <c r="D1229" s="16" t="s">
        <v>458</v>
      </c>
      <c r="E1229" s="18">
        <v>0.000176</v>
      </c>
      <c r="F1229" s="19">
        <v>278526.88</v>
      </c>
      <c r="G1229" s="19">
        <v>56.373840512</v>
      </c>
    </row>
    <row r="1230" spans="1:7" ht="15" customHeight="1">
      <c r="A1230" s="1"/>
      <c r="B1230" s="1"/>
      <c r="C1230" s="1"/>
      <c r="D1230" s="1"/>
      <c r="E1230" s="494" t="s">
        <v>440</v>
      </c>
      <c r="F1230" s="495"/>
      <c r="G1230" s="20">
        <v>146.7</v>
      </c>
    </row>
    <row r="1231" spans="1:7" ht="15" customHeight="1">
      <c r="A1231" s="1"/>
      <c r="B1231" s="1"/>
      <c r="C1231" s="1"/>
      <c r="D1231" s="1"/>
      <c r="E1231" s="496" t="s">
        <v>425</v>
      </c>
      <c r="F1231" s="497"/>
      <c r="G1231" s="10">
        <v>166.51</v>
      </c>
    </row>
    <row r="1232" spans="1:7" ht="9.95" customHeight="1">
      <c r="A1232" s="1"/>
      <c r="B1232" s="1"/>
      <c r="C1232" s="498" t="s">
        <v>355</v>
      </c>
      <c r="D1232" s="499"/>
      <c r="E1232" s="1"/>
      <c r="F1232" s="1"/>
      <c r="G1232" s="1"/>
    </row>
    <row r="1233" spans="1:7" ht="20.1" customHeight="1">
      <c r="A1233" s="485" t="s">
        <v>1395</v>
      </c>
      <c r="B1233" s="486"/>
      <c r="C1233" s="486"/>
      <c r="D1233" s="486"/>
      <c r="E1233" s="486"/>
      <c r="F1233" s="486"/>
      <c r="G1233" s="486"/>
    </row>
    <row r="1234" spans="1:7" ht="15" customHeight="1">
      <c r="A1234" s="492" t="s">
        <v>430</v>
      </c>
      <c r="B1234" s="493"/>
      <c r="C1234" s="11" t="s">
        <v>399</v>
      </c>
      <c r="D1234" s="11" t="s">
        <v>400</v>
      </c>
      <c r="E1234" s="11" t="s">
        <v>401</v>
      </c>
      <c r="F1234" s="11" t="s">
        <v>402</v>
      </c>
      <c r="G1234" s="11" t="s">
        <v>403</v>
      </c>
    </row>
    <row r="1235" spans="1:7" ht="15" customHeight="1">
      <c r="A1235" s="16" t="s">
        <v>608</v>
      </c>
      <c r="B1235" s="17" t="s">
        <v>609</v>
      </c>
      <c r="C1235" s="16" t="s">
        <v>406</v>
      </c>
      <c r="D1235" s="16" t="s">
        <v>610</v>
      </c>
      <c r="E1235" s="18">
        <v>6.6</v>
      </c>
      <c r="F1235" s="19">
        <v>6.816</v>
      </c>
      <c r="G1235" s="19">
        <v>44.9856</v>
      </c>
    </row>
    <row r="1236" spans="1:7" ht="15" customHeight="1">
      <c r="A1236" s="16" t="s">
        <v>1396</v>
      </c>
      <c r="B1236" s="17" t="s">
        <v>1397</v>
      </c>
      <c r="C1236" s="16" t="s">
        <v>406</v>
      </c>
      <c r="D1236" s="16" t="s">
        <v>610</v>
      </c>
      <c r="E1236" s="18">
        <v>7.2</v>
      </c>
      <c r="F1236" s="19">
        <v>3.82</v>
      </c>
      <c r="G1236" s="19">
        <v>27.504</v>
      </c>
    </row>
    <row r="1237" spans="1:7" ht="27.95" customHeight="1">
      <c r="A1237" s="16" t="s">
        <v>1398</v>
      </c>
      <c r="B1237" s="17" t="s">
        <v>1399</v>
      </c>
      <c r="C1237" s="16" t="s">
        <v>406</v>
      </c>
      <c r="D1237" s="16" t="s">
        <v>458</v>
      </c>
      <c r="E1237" s="18">
        <v>0.00015</v>
      </c>
      <c r="F1237" s="19">
        <v>165000</v>
      </c>
      <c r="G1237" s="19">
        <v>24.75</v>
      </c>
    </row>
    <row r="1238" spans="1:7" ht="15" customHeight="1">
      <c r="A1238" s="1"/>
      <c r="B1238" s="1"/>
      <c r="C1238" s="1"/>
      <c r="D1238" s="1"/>
      <c r="E1238" s="494" t="s">
        <v>440</v>
      </c>
      <c r="F1238" s="495"/>
      <c r="G1238" s="20">
        <v>97.24</v>
      </c>
    </row>
    <row r="1239" spans="1:7" ht="15" customHeight="1">
      <c r="A1239" s="492" t="s">
        <v>419</v>
      </c>
      <c r="B1239" s="493"/>
      <c r="C1239" s="11" t="s">
        <v>399</v>
      </c>
      <c r="D1239" s="11" t="s">
        <v>400</v>
      </c>
      <c r="E1239" s="11" t="s">
        <v>401</v>
      </c>
      <c r="F1239" s="11" t="s">
        <v>402</v>
      </c>
      <c r="G1239" s="11" t="s">
        <v>403</v>
      </c>
    </row>
    <row r="1240" spans="1:7" ht="20.1" customHeight="1">
      <c r="A1240" s="16" t="s">
        <v>1400</v>
      </c>
      <c r="B1240" s="17" t="s">
        <v>1401</v>
      </c>
      <c r="C1240" s="16" t="s">
        <v>406</v>
      </c>
      <c r="D1240" s="16" t="s">
        <v>407</v>
      </c>
      <c r="E1240" s="18">
        <v>1</v>
      </c>
      <c r="F1240" s="19">
        <v>166.51</v>
      </c>
      <c r="G1240" s="19">
        <v>166.51</v>
      </c>
    </row>
    <row r="1241" spans="1:7" ht="15" customHeight="1">
      <c r="A1241" s="1"/>
      <c r="B1241" s="1"/>
      <c r="C1241" s="1"/>
      <c r="D1241" s="1"/>
      <c r="E1241" s="494" t="s">
        <v>424</v>
      </c>
      <c r="F1241" s="495"/>
      <c r="G1241" s="20">
        <v>166.51</v>
      </c>
    </row>
    <row r="1242" spans="1:7" ht="15" customHeight="1">
      <c r="A1242" s="1"/>
      <c r="B1242" s="1"/>
      <c r="C1242" s="1"/>
      <c r="D1242" s="1"/>
      <c r="E1242" s="496" t="s">
        <v>425</v>
      </c>
      <c r="F1242" s="497"/>
      <c r="G1242" s="10">
        <v>263.75</v>
      </c>
    </row>
    <row r="1243" spans="1:7" ht="9.95" customHeight="1">
      <c r="A1243" s="1"/>
      <c r="B1243" s="1"/>
      <c r="C1243" s="498" t="s">
        <v>355</v>
      </c>
      <c r="D1243" s="499"/>
      <c r="E1243" s="1"/>
      <c r="F1243" s="1"/>
      <c r="G1243" s="1"/>
    </row>
    <row r="1244" spans="1:7" ht="20.1" customHeight="1">
      <c r="A1244" s="485" t="s">
        <v>1402</v>
      </c>
      <c r="B1244" s="486"/>
      <c r="C1244" s="486"/>
      <c r="D1244" s="486"/>
      <c r="E1244" s="486"/>
      <c r="F1244" s="486"/>
      <c r="G1244" s="486"/>
    </row>
    <row r="1245" spans="1:7" ht="15" customHeight="1">
      <c r="A1245" s="492" t="s">
        <v>398</v>
      </c>
      <c r="B1245" s="493"/>
      <c r="C1245" s="11" t="s">
        <v>399</v>
      </c>
      <c r="D1245" s="11" t="s">
        <v>400</v>
      </c>
      <c r="E1245" s="11" t="s">
        <v>401</v>
      </c>
      <c r="F1245" s="11" t="s">
        <v>402</v>
      </c>
      <c r="G1245" s="11" t="s">
        <v>403</v>
      </c>
    </row>
    <row r="1246" spans="1:7" ht="27.95" customHeight="1">
      <c r="A1246" s="16" t="s">
        <v>514</v>
      </c>
      <c r="B1246" s="17" t="s">
        <v>515</v>
      </c>
      <c r="C1246" s="16" t="s">
        <v>406</v>
      </c>
      <c r="D1246" s="16" t="s">
        <v>407</v>
      </c>
      <c r="E1246" s="18">
        <v>0.5</v>
      </c>
      <c r="F1246" s="19">
        <v>19.81</v>
      </c>
      <c r="G1246" s="19">
        <v>10.20215</v>
      </c>
    </row>
    <row r="1247" spans="1:7" ht="20.1" customHeight="1">
      <c r="A1247" s="16" t="s">
        <v>452</v>
      </c>
      <c r="B1247" s="17" t="s">
        <v>453</v>
      </c>
      <c r="C1247" s="16" t="s">
        <v>406</v>
      </c>
      <c r="D1247" s="16" t="s">
        <v>407</v>
      </c>
      <c r="E1247" s="18">
        <v>0.5</v>
      </c>
      <c r="F1247" s="19">
        <v>19.81</v>
      </c>
      <c r="G1247" s="19">
        <v>10.20215</v>
      </c>
    </row>
    <row r="1248" spans="1:7" ht="20.1" customHeight="1">
      <c r="A1248" s="16" t="s">
        <v>414</v>
      </c>
      <c r="B1248" s="17" t="s">
        <v>429</v>
      </c>
      <c r="C1248" s="16" t="s">
        <v>406</v>
      </c>
      <c r="D1248" s="16" t="s">
        <v>407</v>
      </c>
      <c r="E1248" s="18">
        <v>3</v>
      </c>
      <c r="F1248" s="19">
        <v>14.34</v>
      </c>
      <c r="G1248" s="19">
        <v>44.3106</v>
      </c>
    </row>
    <row r="1249" spans="1:7" ht="15" customHeight="1">
      <c r="A1249" s="1"/>
      <c r="B1249" s="1"/>
      <c r="C1249" s="1"/>
      <c r="D1249" s="1"/>
      <c r="E1249" s="494" t="s">
        <v>418</v>
      </c>
      <c r="F1249" s="495"/>
      <c r="G1249" s="20">
        <v>64.71</v>
      </c>
    </row>
    <row r="1250" spans="1:7" ht="15" customHeight="1">
      <c r="A1250" s="492" t="s">
        <v>419</v>
      </c>
      <c r="B1250" s="493"/>
      <c r="C1250" s="11" t="s">
        <v>399</v>
      </c>
      <c r="D1250" s="11" t="s">
        <v>400</v>
      </c>
      <c r="E1250" s="11" t="s">
        <v>401</v>
      </c>
      <c r="F1250" s="11" t="s">
        <v>402</v>
      </c>
      <c r="G1250" s="11" t="s">
        <v>403</v>
      </c>
    </row>
    <row r="1251" spans="1:7" ht="27.95" customHeight="1">
      <c r="A1251" s="16" t="s">
        <v>995</v>
      </c>
      <c r="B1251" s="17" t="s">
        <v>996</v>
      </c>
      <c r="C1251" s="16" t="s">
        <v>406</v>
      </c>
      <c r="D1251" s="16" t="s">
        <v>407</v>
      </c>
      <c r="E1251" s="18">
        <v>0.3</v>
      </c>
      <c r="F1251" s="19">
        <v>1.33</v>
      </c>
      <c r="G1251" s="19">
        <v>0.399</v>
      </c>
    </row>
    <row r="1252" spans="1:7" ht="27.95" customHeight="1">
      <c r="A1252" s="16" t="s">
        <v>997</v>
      </c>
      <c r="B1252" s="17" t="s">
        <v>996</v>
      </c>
      <c r="C1252" s="16" t="s">
        <v>406</v>
      </c>
      <c r="D1252" s="16" t="s">
        <v>407</v>
      </c>
      <c r="E1252" s="18">
        <v>0.7</v>
      </c>
      <c r="F1252" s="19">
        <v>0.3</v>
      </c>
      <c r="G1252" s="19">
        <v>0.21</v>
      </c>
    </row>
    <row r="1253" spans="1:7" ht="15" customHeight="1">
      <c r="A1253" s="1"/>
      <c r="B1253" s="1"/>
      <c r="C1253" s="1"/>
      <c r="D1253" s="1"/>
      <c r="E1253" s="494" t="s">
        <v>424</v>
      </c>
      <c r="F1253" s="495"/>
      <c r="G1253" s="20">
        <v>0.61</v>
      </c>
    </row>
    <row r="1254" spans="1:7" ht="15" customHeight="1">
      <c r="A1254" s="1"/>
      <c r="B1254" s="1"/>
      <c r="C1254" s="1"/>
      <c r="D1254" s="1"/>
      <c r="E1254" s="496" t="s">
        <v>425</v>
      </c>
      <c r="F1254" s="497"/>
      <c r="G1254" s="10">
        <v>65.32</v>
      </c>
    </row>
    <row r="1255" spans="1:7" ht="9.95" customHeight="1">
      <c r="A1255" s="1"/>
      <c r="B1255" s="1"/>
      <c r="C1255" s="498" t="s">
        <v>355</v>
      </c>
      <c r="D1255" s="499"/>
      <c r="E1255" s="1"/>
      <c r="F1255" s="1"/>
      <c r="G1255" s="1"/>
    </row>
    <row r="1256" spans="1:7" ht="20.1" customHeight="1">
      <c r="A1256" s="485" t="s">
        <v>1403</v>
      </c>
      <c r="B1256" s="486"/>
      <c r="C1256" s="486"/>
      <c r="D1256" s="486"/>
      <c r="E1256" s="486"/>
      <c r="F1256" s="486"/>
      <c r="G1256" s="486"/>
    </row>
    <row r="1257" spans="1:7" ht="15" customHeight="1">
      <c r="A1257" s="492" t="s">
        <v>430</v>
      </c>
      <c r="B1257" s="493"/>
      <c r="C1257" s="11" t="s">
        <v>399</v>
      </c>
      <c r="D1257" s="11" t="s">
        <v>400</v>
      </c>
      <c r="E1257" s="11" t="s">
        <v>401</v>
      </c>
      <c r="F1257" s="11" t="s">
        <v>402</v>
      </c>
      <c r="G1257" s="11" t="s">
        <v>403</v>
      </c>
    </row>
    <row r="1258" spans="1:7" ht="15" customHeight="1">
      <c r="A1258" s="16" t="s">
        <v>1076</v>
      </c>
      <c r="B1258" s="17" t="s">
        <v>1077</v>
      </c>
      <c r="C1258" s="16" t="s">
        <v>406</v>
      </c>
      <c r="D1258" s="16" t="s">
        <v>610</v>
      </c>
      <c r="E1258" s="18">
        <v>2.2</v>
      </c>
      <c r="F1258" s="19">
        <v>4.907</v>
      </c>
      <c r="G1258" s="19">
        <v>10.7954</v>
      </c>
    </row>
    <row r="1259" spans="1:7" ht="20.1" customHeight="1">
      <c r="A1259" s="16" t="s">
        <v>1061</v>
      </c>
      <c r="B1259" s="17" t="s">
        <v>1078</v>
      </c>
      <c r="C1259" s="16" t="s">
        <v>406</v>
      </c>
      <c r="D1259" s="16" t="s">
        <v>610</v>
      </c>
      <c r="E1259" s="18">
        <v>0.09</v>
      </c>
      <c r="F1259" s="19">
        <v>18.742</v>
      </c>
      <c r="G1259" s="19">
        <v>2.53017</v>
      </c>
    </row>
    <row r="1260" spans="1:7" ht="20.1" customHeight="1">
      <c r="A1260" s="16" t="s">
        <v>1063</v>
      </c>
      <c r="B1260" s="17" t="s">
        <v>1064</v>
      </c>
      <c r="C1260" s="16" t="s">
        <v>406</v>
      </c>
      <c r="D1260" s="16" t="s">
        <v>439</v>
      </c>
      <c r="E1260" s="18">
        <v>0.1</v>
      </c>
      <c r="F1260" s="19">
        <v>9.85</v>
      </c>
      <c r="G1260" s="19">
        <v>0.985</v>
      </c>
    </row>
    <row r="1261" spans="1:7" ht="27.95" customHeight="1">
      <c r="A1261" s="16" t="s">
        <v>1404</v>
      </c>
      <c r="B1261" s="17" t="s">
        <v>1405</v>
      </c>
      <c r="C1261" s="16" t="s">
        <v>406</v>
      </c>
      <c r="D1261" s="16" t="s">
        <v>458</v>
      </c>
      <c r="E1261" s="18">
        <v>0.00028</v>
      </c>
      <c r="F1261" s="19">
        <v>29399.9</v>
      </c>
      <c r="G1261" s="19">
        <v>8.231972</v>
      </c>
    </row>
    <row r="1262" spans="1:7" ht="15" customHeight="1">
      <c r="A1262" s="1"/>
      <c r="B1262" s="1"/>
      <c r="C1262" s="1"/>
      <c r="D1262" s="1"/>
      <c r="E1262" s="494" t="s">
        <v>440</v>
      </c>
      <c r="F1262" s="495"/>
      <c r="G1262" s="20">
        <v>22.55</v>
      </c>
    </row>
    <row r="1263" spans="1:7" ht="15" customHeight="1">
      <c r="A1263" s="1"/>
      <c r="B1263" s="1"/>
      <c r="C1263" s="1"/>
      <c r="D1263" s="1"/>
      <c r="E1263" s="496" t="s">
        <v>425</v>
      </c>
      <c r="F1263" s="497"/>
      <c r="G1263" s="10">
        <v>22.54</v>
      </c>
    </row>
    <row r="1264" spans="1:7" ht="9.95" customHeight="1">
      <c r="A1264" s="1"/>
      <c r="B1264" s="1"/>
      <c r="C1264" s="498" t="s">
        <v>355</v>
      </c>
      <c r="D1264" s="499"/>
      <c r="E1264" s="1"/>
      <c r="F1264" s="1"/>
      <c r="G1264" s="1"/>
    </row>
    <row r="1265" spans="1:7" ht="20.1" customHeight="1">
      <c r="A1265" s="485" t="s">
        <v>1406</v>
      </c>
      <c r="B1265" s="486"/>
      <c r="C1265" s="486"/>
      <c r="D1265" s="486"/>
      <c r="E1265" s="486"/>
      <c r="F1265" s="486"/>
      <c r="G1265" s="486"/>
    </row>
    <row r="1266" spans="1:7" ht="15" customHeight="1">
      <c r="A1266" s="492" t="s">
        <v>398</v>
      </c>
      <c r="B1266" s="493"/>
      <c r="C1266" s="11" t="s">
        <v>399</v>
      </c>
      <c r="D1266" s="11" t="s">
        <v>400</v>
      </c>
      <c r="E1266" s="11" t="s">
        <v>401</v>
      </c>
      <c r="F1266" s="11" t="s">
        <v>402</v>
      </c>
      <c r="G1266" s="11" t="s">
        <v>403</v>
      </c>
    </row>
    <row r="1267" spans="1:7" ht="20.1" customHeight="1">
      <c r="A1267" s="16" t="s">
        <v>414</v>
      </c>
      <c r="B1267" s="17" t="s">
        <v>429</v>
      </c>
      <c r="C1267" s="16" t="s">
        <v>406</v>
      </c>
      <c r="D1267" s="16" t="s">
        <v>407</v>
      </c>
      <c r="E1267" s="18">
        <v>3.4</v>
      </c>
      <c r="F1267" s="19">
        <v>14.34</v>
      </c>
      <c r="G1267" s="19">
        <v>50.21868</v>
      </c>
    </row>
    <row r="1268" spans="1:7" ht="15" customHeight="1">
      <c r="A1268" s="1"/>
      <c r="B1268" s="1"/>
      <c r="C1268" s="1"/>
      <c r="D1268" s="1"/>
      <c r="E1268" s="494" t="s">
        <v>418</v>
      </c>
      <c r="F1268" s="495"/>
      <c r="G1268" s="20">
        <v>50.22</v>
      </c>
    </row>
    <row r="1269" spans="1:7" ht="15" customHeight="1">
      <c r="A1269" s="492" t="s">
        <v>419</v>
      </c>
      <c r="B1269" s="493"/>
      <c r="C1269" s="11" t="s">
        <v>399</v>
      </c>
      <c r="D1269" s="11" t="s">
        <v>400</v>
      </c>
      <c r="E1269" s="11" t="s">
        <v>401</v>
      </c>
      <c r="F1269" s="11" t="s">
        <v>402</v>
      </c>
      <c r="G1269" s="11" t="s">
        <v>403</v>
      </c>
    </row>
    <row r="1270" spans="1:7" ht="27.95" customHeight="1">
      <c r="A1270" s="16" t="s">
        <v>1407</v>
      </c>
      <c r="B1270" s="17" t="s">
        <v>1408</v>
      </c>
      <c r="C1270" s="16" t="s">
        <v>406</v>
      </c>
      <c r="D1270" s="16" t="s">
        <v>407</v>
      </c>
      <c r="E1270" s="18">
        <v>0.3</v>
      </c>
      <c r="F1270" s="19">
        <v>22.54</v>
      </c>
      <c r="G1270" s="19">
        <v>6.762</v>
      </c>
    </row>
    <row r="1271" spans="1:7" ht="15" customHeight="1">
      <c r="A1271" s="1"/>
      <c r="B1271" s="1"/>
      <c r="C1271" s="1"/>
      <c r="D1271" s="1"/>
      <c r="E1271" s="494" t="s">
        <v>424</v>
      </c>
      <c r="F1271" s="495"/>
      <c r="G1271" s="20">
        <v>6.76</v>
      </c>
    </row>
    <row r="1272" spans="1:7" ht="15" customHeight="1">
      <c r="A1272" s="1"/>
      <c r="B1272" s="1"/>
      <c r="C1272" s="1"/>
      <c r="D1272" s="1"/>
      <c r="E1272" s="496" t="s">
        <v>425</v>
      </c>
      <c r="F1272" s="497"/>
      <c r="G1272" s="10">
        <v>56.98</v>
      </c>
    </row>
    <row r="1273" spans="1:7" ht="9.95" customHeight="1">
      <c r="A1273" s="1"/>
      <c r="B1273" s="1"/>
      <c r="C1273" s="498" t="s">
        <v>355</v>
      </c>
      <c r="D1273" s="499"/>
      <c r="E1273" s="1"/>
      <c r="F1273" s="1"/>
      <c r="G1273" s="1"/>
    </row>
    <row r="1274" spans="1:7" ht="20.1" customHeight="1">
      <c r="A1274" s="485" t="s">
        <v>1409</v>
      </c>
      <c r="B1274" s="486"/>
      <c r="C1274" s="486"/>
      <c r="D1274" s="486"/>
      <c r="E1274" s="486"/>
      <c r="F1274" s="486"/>
      <c r="G1274" s="486"/>
    </row>
    <row r="1275" spans="1:7" ht="15" customHeight="1">
      <c r="A1275" s="492" t="s">
        <v>398</v>
      </c>
      <c r="B1275" s="493"/>
      <c r="C1275" s="11" t="s">
        <v>399</v>
      </c>
      <c r="D1275" s="11" t="s">
        <v>400</v>
      </c>
      <c r="E1275" s="11" t="s">
        <v>401</v>
      </c>
      <c r="F1275" s="11" t="s">
        <v>402</v>
      </c>
      <c r="G1275" s="11" t="s">
        <v>403</v>
      </c>
    </row>
    <row r="1276" spans="1:7" ht="27.95" customHeight="1">
      <c r="A1276" s="16" t="s">
        <v>514</v>
      </c>
      <c r="B1276" s="17" t="s">
        <v>515</v>
      </c>
      <c r="C1276" s="16" t="s">
        <v>406</v>
      </c>
      <c r="D1276" s="16" t="s">
        <v>407</v>
      </c>
      <c r="E1276" s="18">
        <v>0.4</v>
      </c>
      <c r="F1276" s="19">
        <v>19.81</v>
      </c>
      <c r="G1276" s="19">
        <v>8.16172</v>
      </c>
    </row>
    <row r="1277" spans="1:7" ht="20.1" customHeight="1">
      <c r="A1277" s="16" t="s">
        <v>452</v>
      </c>
      <c r="B1277" s="17" t="s">
        <v>453</v>
      </c>
      <c r="C1277" s="16" t="s">
        <v>406</v>
      </c>
      <c r="D1277" s="16" t="s">
        <v>407</v>
      </c>
      <c r="E1277" s="18">
        <v>0.53</v>
      </c>
      <c r="F1277" s="19">
        <v>19.81</v>
      </c>
      <c r="G1277" s="19">
        <v>10.814279</v>
      </c>
    </row>
    <row r="1278" spans="1:7" ht="20.1" customHeight="1">
      <c r="A1278" s="16" t="s">
        <v>414</v>
      </c>
      <c r="B1278" s="17" t="s">
        <v>429</v>
      </c>
      <c r="C1278" s="16" t="s">
        <v>406</v>
      </c>
      <c r="D1278" s="16" t="s">
        <v>407</v>
      </c>
      <c r="E1278" s="18">
        <v>3.05</v>
      </c>
      <c r="F1278" s="19">
        <v>14.34</v>
      </c>
      <c r="G1278" s="19">
        <v>45.04911</v>
      </c>
    </row>
    <row r="1279" spans="1:7" ht="15" customHeight="1">
      <c r="A1279" s="1"/>
      <c r="B1279" s="1"/>
      <c r="C1279" s="1"/>
      <c r="D1279" s="1"/>
      <c r="E1279" s="494" t="s">
        <v>418</v>
      </c>
      <c r="F1279" s="495"/>
      <c r="G1279" s="20">
        <v>64.02</v>
      </c>
    </row>
    <row r="1280" spans="1:7" ht="15" customHeight="1">
      <c r="A1280" s="492" t="s">
        <v>419</v>
      </c>
      <c r="B1280" s="493"/>
      <c r="C1280" s="11" t="s">
        <v>399</v>
      </c>
      <c r="D1280" s="11" t="s">
        <v>400</v>
      </c>
      <c r="E1280" s="11" t="s">
        <v>401</v>
      </c>
      <c r="F1280" s="11" t="s">
        <v>402</v>
      </c>
      <c r="G1280" s="11" t="s">
        <v>403</v>
      </c>
    </row>
    <row r="1281" spans="1:7" ht="27.95" customHeight="1">
      <c r="A1281" s="16" t="s">
        <v>995</v>
      </c>
      <c r="B1281" s="17" t="s">
        <v>996</v>
      </c>
      <c r="C1281" s="16" t="s">
        <v>406</v>
      </c>
      <c r="D1281" s="16" t="s">
        <v>407</v>
      </c>
      <c r="E1281" s="18">
        <v>0.4</v>
      </c>
      <c r="F1281" s="19">
        <v>1.33</v>
      </c>
      <c r="G1281" s="19">
        <v>0.532</v>
      </c>
    </row>
    <row r="1282" spans="1:7" ht="27.95" customHeight="1">
      <c r="A1282" s="16" t="s">
        <v>997</v>
      </c>
      <c r="B1282" s="17" t="s">
        <v>996</v>
      </c>
      <c r="C1282" s="16" t="s">
        <v>406</v>
      </c>
      <c r="D1282" s="16" t="s">
        <v>407</v>
      </c>
      <c r="E1282" s="18">
        <v>0.6</v>
      </c>
      <c r="F1282" s="19">
        <v>0.3</v>
      </c>
      <c r="G1282" s="19">
        <v>0.18</v>
      </c>
    </row>
    <row r="1283" spans="1:7" ht="15" customHeight="1">
      <c r="A1283" s="1"/>
      <c r="B1283" s="1"/>
      <c r="C1283" s="1"/>
      <c r="D1283" s="1"/>
      <c r="E1283" s="494" t="s">
        <v>424</v>
      </c>
      <c r="F1283" s="495"/>
      <c r="G1283" s="20">
        <v>0.71</v>
      </c>
    </row>
    <row r="1284" spans="1:7" ht="15" customHeight="1">
      <c r="A1284" s="1"/>
      <c r="B1284" s="1"/>
      <c r="C1284" s="1"/>
      <c r="D1284" s="1"/>
      <c r="E1284" s="496" t="s">
        <v>425</v>
      </c>
      <c r="F1284" s="497"/>
      <c r="G1284" s="10">
        <v>64.74</v>
      </c>
    </row>
    <row r="1285" spans="1:7" ht="9.95" customHeight="1">
      <c r="A1285" s="1"/>
      <c r="B1285" s="1"/>
      <c r="C1285" s="498" t="s">
        <v>355</v>
      </c>
      <c r="D1285" s="499"/>
      <c r="E1285" s="1"/>
      <c r="F1285" s="1"/>
      <c r="G1285" s="1"/>
    </row>
    <row r="1286" spans="1:7" ht="20.1" customHeight="1">
      <c r="A1286" s="485" t="s">
        <v>1410</v>
      </c>
      <c r="B1286" s="486"/>
      <c r="C1286" s="486"/>
      <c r="D1286" s="486"/>
      <c r="E1286" s="486"/>
      <c r="F1286" s="486"/>
      <c r="G1286" s="486"/>
    </row>
    <row r="1287" spans="1:7" ht="15" customHeight="1">
      <c r="A1287" s="492" t="s">
        <v>430</v>
      </c>
      <c r="B1287" s="493"/>
      <c r="C1287" s="11" t="s">
        <v>399</v>
      </c>
      <c r="D1287" s="11" t="s">
        <v>400</v>
      </c>
      <c r="E1287" s="11" t="s">
        <v>401</v>
      </c>
      <c r="F1287" s="11" t="s">
        <v>402</v>
      </c>
      <c r="G1287" s="11" t="s">
        <v>403</v>
      </c>
    </row>
    <row r="1288" spans="1:7" ht="15" customHeight="1">
      <c r="A1288" s="16" t="s">
        <v>520</v>
      </c>
      <c r="B1288" s="17" t="s">
        <v>521</v>
      </c>
      <c r="C1288" s="16" t="s">
        <v>406</v>
      </c>
      <c r="D1288" s="16" t="s">
        <v>436</v>
      </c>
      <c r="E1288" s="18">
        <v>1.2913</v>
      </c>
      <c r="F1288" s="19">
        <v>10.65</v>
      </c>
      <c r="G1288" s="19">
        <v>13.752345</v>
      </c>
    </row>
    <row r="1289" spans="1:7" ht="15" customHeight="1">
      <c r="A1289" s="1"/>
      <c r="B1289" s="1"/>
      <c r="C1289" s="1"/>
      <c r="D1289" s="1"/>
      <c r="E1289" s="494" t="s">
        <v>440</v>
      </c>
      <c r="F1289" s="495"/>
      <c r="G1289" s="20">
        <v>13.75</v>
      </c>
    </row>
    <row r="1290" spans="1:7" ht="15" customHeight="1">
      <c r="A1290" s="1"/>
      <c r="B1290" s="1"/>
      <c r="C1290" s="1"/>
      <c r="D1290" s="1"/>
      <c r="E1290" s="496" t="s">
        <v>425</v>
      </c>
      <c r="F1290" s="497"/>
      <c r="G1290" s="10">
        <v>13.75</v>
      </c>
    </row>
    <row r="1291" spans="1:7" ht="9.95" customHeight="1">
      <c r="A1291" s="1"/>
      <c r="B1291" s="1"/>
      <c r="C1291" s="498" t="s">
        <v>355</v>
      </c>
      <c r="D1291" s="499"/>
      <c r="E1291" s="1"/>
      <c r="F1291" s="1"/>
      <c r="G1291" s="1"/>
    </row>
    <row r="1292" spans="1:7" ht="20.1" customHeight="1">
      <c r="A1292" s="485" t="s">
        <v>1411</v>
      </c>
      <c r="B1292" s="486"/>
      <c r="C1292" s="486"/>
      <c r="D1292" s="486"/>
      <c r="E1292" s="486"/>
      <c r="F1292" s="486"/>
      <c r="G1292" s="486"/>
    </row>
    <row r="1293" spans="1:7" ht="15" customHeight="1">
      <c r="A1293" s="492" t="s">
        <v>398</v>
      </c>
      <c r="B1293" s="493"/>
      <c r="C1293" s="11" t="s">
        <v>399</v>
      </c>
      <c r="D1293" s="11" t="s">
        <v>400</v>
      </c>
      <c r="E1293" s="11" t="s">
        <v>401</v>
      </c>
      <c r="F1293" s="11" t="s">
        <v>402</v>
      </c>
      <c r="G1293" s="11" t="s">
        <v>403</v>
      </c>
    </row>
    <row r="1294" spans="1:7" ht="27.95" customHeight="1">
      <c r="A1294" s="16" t="s">
        <v>514</v>
      </c>
      <c r="B1294" s="17" t="s">
        <v>515</v>
      </c>
      <c r="C1294" s="16" t="s">
        <v>406</v>
      </c>
      <c r="D1294" s="16" t="s">
        <v>407</v>
      </c>
      <c r="E1294" s="18">
        <v>0.25</v>
      </c>
      <c r="F1294" s="19">
        <v>19.81</v>
      </c>
      <c r="G1294" s="19">
        <v>5.101075</v>
      </c>
    </row>
    <row r="1295" spans="1:7" ht="20.1" customHeight="1">
      <c r="A1295" s="16" t="s">
        <v>414</v>
      </c>
      <c r="B1295" s="17" t="s">
        <v>429</v>
      </c>
      <c r="C1295" s="16" t="s">
        <v>406</v>
      </c>
      <c r="D1295" s="16" t="s">
        <v>407</v>
      </c>
      <c r="E1295" s="18">
        <v>1</v>
      </c>
      <c r="F1295" s="19">
        <v>14.34</v>
      </c>
      <c r="G1295" s="19">
        <v>14.7702</v>
      </c>
    </row>
    <row r="1296" spans="1:7" ht="15" customHeight="1">
      <c r="A1296" s="1"/>
      <c r="B1296" s="1"/>
      <c r="C1296" s="1"/>
      <c r="D1296" s="1"/>
      <c r="E1296" s="494" t="s">
        <v>418</v>
      </c>
      <c r="F1296" s="495"/>
      <c r="G1296" s="20">
        <v>19.87</v>
      </c>
    </row>
    <row r="1297" spans="1:7" ht="15" customHeight="1">
      <c r="A1297" s="492" t="s">
        <v>430</v>
      </c>
      <c r="B1297" s="493"/>
      <c r="C1297" s="11" t="s">
        <v>399</v>
      </c>
      <c r="D1297" s="11" t="s">
        <v>400</v>
      </c>
      <c r="E1297" s="11" t="s">
        <v>401</v>
      </c>
      <c r="F1297" s="11" t="s">
        <v>402</v>
      </c>
      <c r="G1297" s="11" t="s">
        <v>403</v>
      </c>
    </row>
    <row r="1298" spans="1:7" ht="20.1" customHeight="1">
      <c r="A1298" s="16" t="s">
        <v>518</v>
      </c>
      <c r="B1298" s="17" t="s">
        <v>519</v>
      </c>
      <c r="C1298" s="16" t="s">
        <v>406</v>
      </c>
      <c r="D1298" s="16" t="s">
        <v>439</v>
      </c>
      <c r="E1298" s="18">
        <v>0.14</v>
      </c>
      <c r="F1298" s="19">
        <v>10.4</v>
      </c>
      <c r="G1298" s="19">
        <v>1.456</v>
      </c>
    </row>
    <row r="1299" spans="1:7" ht="20.1" customHeight="1">
      <c r="A1299" s="16" t="s">
        <v>437</v>
      </c>
      <c r="B1299" s="17" t="s">
        <v>438</v>
      </c>
      <c r="C1299" s="16" t="s">
        <v>406</v>
      </c>
      <c r="D1299" s="16" t="s">
        <v>439</v>
      </c>
      <c r="E1299" s="18">
        <v>0.15</v>
      </c>
      <c r="F1299" s="19">
        <v>17.37</v>
      </c>
      <c r="G1299" s="19">
        <v>2.6055</v>
      </c>
    </row>
    <row r="1300" spans="1:7" ht="15" customHeight="1">
      <c r="A1300" s="1"/>
      <c r="B1300" s="1"/>
      <c r="C1300" s="1"/>
      <c r="D1300" s="1"/>
      <c r="E1300" s="494" t="s">
        <v>440</v>
      </c>
      <c r="F1300" s="495"/>
      <c r="G1300" s="20">
        <v>4.07</v>
      </c>
    </row>
    <row r="1301" spans="1:7" ht="15" customHeight="1">
      <c r="A1301" s="492" t="s">
        <v>419</v>
      </c>
      <c r="B1301" s="493"/>
      <c r="C1301" s="11" t="s">
        <v>399</v>
      </c>
      <c r="D1301" s="11" t="s">
        <v>400</v>
      </c>
      <c r="E1301" s="11" t="s">
        <v>401</v>
      </c>
      <c r="F1301" s="11" t="s">
        <v>402</v>
      </c>
      <c r="G1301" s="11" t="s">
        <v>403</v>
      </c>
    </row>
    <row r="1302" spans="1:7" ht="20.1" customHeight="1">
      <c r="A1302" s="16" t="s">
        <v>1204</v>
      </c>
      <c r="B1302" s="17" t="s">
        <v>1205</v>
      </c>
      <c r="C1302" s="16" t="s">
        <v>406</v>
      </c>
      <c r="D1302" s="16" t="s">
        <v>433</v>
      </c>
      <c r="E1302" s="18">
        <v>1</v>
      </c>
      <c r="F1302" s="19">
        <v>3.24</v>
      </c>
      <c r="G1302" s="19">
        <v>3.24</v>
      </c>
    </row>
    <row r="1303" spans="1:7" ht="20.1" customHeight="1">
      <c r="A1303" s="16" t="s">
        <v>1412</v>
      </c>
      <c r="B1303" s="17" t="s">
        <v>1413</v>
      </c>
      <c r="C1303" s="16" t="s">
        <v>406</v>
      </c>
      <c r="D1303" s="16" t="s">
        <v>436</v>
      </c>
      <c r="E1303" s="18">
        <v>0.3</v>
      </c>
      <c r="F1303" s="19">
        <v>13.75</v>
      </c>
      <c r="G1303" s="19">
        <v>4.125</v>
      </c>
    </row>
    <row r="1304" spans="1:7" ht="15" customHeight="1">
      <c r="A1304" s="1"/>
      <c r="B1304" s="1"/>
      <c r="C1304" s="1"/>
      <c r="D1304" s="1"/>
      <c r="E1304" s="494" t="s">
        <v>424</v>
      </c>
      <c r="F1304" s="495"/>
      <c r="G1304" s="20">
        <v>7.37</v>
      </c>
    </row>
    <row r="1305" spans="1:7" ht="15" customHeight="1">
      <c r="A1305" s="1"/>
      <c r="B1305" s="1"/>
      <c r="C1305" s="1"/>
      <c r="D1305" s="1"/>
      <c r="E1305" s="496" t="s">
        <v>425</v>
      </c>
      <c r="F1305" s="497"/>
      <c r="G1305" s="10">
        <v>31.3</v>
      </c>
    </row>
    <row r="1306" spans="1:7" ht="9.95" customHeight="1">
      <c r="A1306" s="1"/>
      <c r="B1306" s="1"/>
      <c r="C1306" s="498" t="s">
        <v>355</v>
      </c>
      <c r="D1306" s="499"/>
      <c r="E1306" s="1"/>
      <c r="F1306" s="1"/>
      <c r="G1306" s="1"/>
    </row>
    <row r="1307" spans="1:7" ht="20.1" customHeight="1">
      <c r="A1307" s="485" t="s">
        <v>1414</v>
      </c>
      <c r="B1307" s="486"/>
      <c r="C1307" s="486"/>
      <c r="D1307" s="486"/>
      <c r="E1307" s="486"/>
      <c r="F1307" s="486"/>
      <c r="G1307" s="486"/>
    </row>
    <row r="1308" spans="1:7" ht="15" customHeight="1">
      <c r="A1308" s="492" t="s">
        <v>398</v>
      </c>
      <c r="B1308" s="493"/>
      <c r="C1308" s="11" t="s">
        <v>399</v>
      </c>
      <c r="D1308" s="11" t="s">
        <v>400</v>
      </c>
      <c r="E1308" s="11" t="s">
        <v>401</v>
      </c>
      <c r="F1308" s="11" t="s">
        <v>402</v>
      </c>
      <c r="G1308" s="11" t="s">
        <v>403</v>
      </c>
    </row>
    <row r="1309" spans="1:7" ht="20.1" customHeight="1">
      <c r="A1309" s="16" t="s">
        <v>568</v>
      </c>
      <c r="B1309" s="17" t="s">
        <v>1172</v>
      </c>
      <c r="C1309" s="16" t="s">
        <v>406</v>
      </c>
      <c r="D1309" s="16" t="s">
        <v>407</v>
      </c>
      <c r="E1309" s="18">
        <v>1</v>
      </c>
      <c r="F1309" s="19">
        <v>22.25</v>
      </c>
      <c r="G1309" s="19">
        <v>22.25</v>
      </c>
    </row>
    <row r="1310" spans="1:7" ht="15" customHeight="1">
      <c r="A1310" s="1"/>
      <c r="B1310" s="1"/>
      <c r="C1310" s="1"/>
      <c r="D1310" s="1"/>
      <c r="E1310" s="494" t="s">
        <v>418</v>
      </c>
      <c r="F1310" s="495"/>
      <c r="G1310" s="20">
        <v>22.25</v>
      </c>
    </row>
    <row r="1311" spans="1:7" ht="15" customHeight="1">
      <c r="A1311" s="492" t="s">
        <v>430</v>
      </c>
      <c r="B1311" s="493"/>
      <c r="C1311" s="11" t="s">
        <v>399</v>
      </c>
      <c r="D1311" s="11" t="s">
        <v>400</v>
      </c>
      <c r="E1311" s="11" t="s">
        <v>401</v>
      </c>
      <c r="F1311" s="11" t="s">
        <v>402</v>
      </c>
      <c r="G1311" s="11" t="s">
        <v>403</v>
      </c>
    </row>
    <row r="1312" spans="1:7" ht="27.95" customHeight="1">
      <c r="A1312" s="16" t="s">
        <v>1279</v>
      </c>
      <c r="B1312" s="17" t="s">
        <v>1280</v>
      </c>
      <c r="C1312" s="16" t="s">
        <v>406</v>
      </c>
      <c r="D1312" s="16" t="s">
        <v>458</v>
      </c>
      <c r="E1312" s="18">
        <v>8E-05</v>
      </c>
      <c r="F1312" s="19">
        <v>531938.62</v>
      </c>
      <c r="G1312" s="19">
        <v>42.5550896</v>
      </c>
    </row>
    <row r="1313" spans="1:7" ht="15" customHeight="1">
      <c r="A1313" s="1"/>
      <c r="B1313" s="1"/>
      <c r="C1313" s="1"/>
      <c r="D1313" s="1"/>
      <c r="E1313" s="494" t="s">
        <v>440</v>
      </c>
      <c r="F1313" s="495"/>
      <c r="G1313" s="20">
        <v>42.56</v>
      </c>
    </row>
    <row r="1314" spans="1:7" ht="15" customHeight="1">
      <c r="A1314" s="1"/>
      <c r="B1314" s="1"/>
      <c r="C1314" s="1"/>
      <c r="D1314" s="1"/>
      <c r="E1314" s="496" t="s">
        <v>425</v>
      </c>
      <c r="F1314" s="497"/>
      <c r="G1314" s="10">
        <v>64.8</v>
      </c>
    </row>
    <row r="1315" spans="1:7" ht="9.95" customHeight="1">
      <c r="A1315" s="1"/>
      <c r="B1315" s="1"/>
      <c r="C1315" s="498" t="s">
        <v>355</v>
      </c>
      <c r="D1315" s="499"/>
      <c r="E1315" s="1"/>
      <c r="F1315" s="1"/>
      <c r="G1315" s="1"/>
    </row>
    <row r="1316" spans="1:7" ht="20.1" customHeight="1">
      <c r="A1316" s="485" t="s">
        <v>1415</v>
      </c>
      <c r="B1316" s="486"/>
      <c r="C1316" s="486"/>
      <c r="D1316" s="486"/>
      <c r="E1316" s="486"/>
      <c r="F1316" s="486"/>
      <c r="G1316" s="486"/>
    </row>
    <row r="1317" spans="1:7" ht="15" customHeight="1">
      <c r="A1317" s="492" t="s">
        <v>398</v>
      </c>
      <c r="B1317" s="493"/>
      <c r="C1317" s="11" t="s">
        <v>399</v>
      </c>
      <c r="D1317" s="11" t="s">
        <v>400</v>
      </c>
      <c r="E1317" s="11" t="s">
        <v>401</v>
      </c>
      <c r="F1317" s="11" t="s">
        <v>402</v>
      </c>
      <c r="G1317" s="11" t="s">
        <v>403</v>
      </c>
    </row>
    <row r="1318" spans="1:7" ht="20.1" customHeight="1">
      <c r="A1318" s="16" t="s">
        <v>568</v>
      </c>
      <c r="B1318" s="17" t="s">
        <v>1172</v>
      </c>
      <c r="C1318" s="16" t="s">
        <v>406</v>
      </c>
      <c r="D1318" s="16" t="s">
        <v>407</v>
      </c>
      <c r="E1318" s="18">
        <v>1</v>
      </c>
      <c r="F1318" s="19">
        <v>22.25</v>
      </c>
      <c r="G1318" s="19">
        <v>22.25</v>
      </c>
    </row>
    <row r="1319" spans="1:7" ht="15" customHeight="1">
      <c r="A1319" s="1"/>
      <c r="B1319" s="1"/>
      <c r="C1319" s="1"/>
      <c r="D1319" s="1"/>
      <c r="E1319" s="494" t="s">
        <v>418</v>
      </c>
      <c r="F1319" s="495"/>
      <c r="G1319" s="20">
        <v>22.25</v>
      </c>
    </row>
    <row r="1320" spans="1:7" ht="15" customHeight="1">
      <c r="A1320" s="492" t="s">
        <v>430</v>
      </c>
      <c r="B1320" s="493"/>
      <c r="C1320" s="11" t="s">
        <v>399</v>
      </c>
      <c r="D1320" s="11" t="s">
        <v>400</v>
      </c>
      <c r="E1320" s="11" t="s">
        <v>401</v>
      </c>
      <c r="F1320" s="11" t="s">
        <v>402</v>
      </c>
      <c r="G1320" s="11" t="s">
        <v>403</v>
      </c>
    </row>
    <row r="1321" spans="1:7" ht="15" customHeight="1">
      <c r="A1321" s="16" t="s">
        <v>1076</v>
      </c>
      <c r="B1321" s="17" t="s">
        <v>1077</v>
      </c>
      <c r="C1321" s="16" t="s">
        <v>406</v>
      </c>
      <c r="D1321" s="16" t="s">
        <v>610</v>
      </c>
      <c r="E1321" s="18">
        <v>7.5</v>
      </c>
      <c r="F1321" s="19">
        <v>4.907</v>
      </c>
      <c r="G1321" s="19">
        <v>36.8025</v>
      </c>
    </row>
    <row r="1322" spans="1:7" ht="20.1" customHeight="1">
      <c r="A1322" s="16" t="s">
        <v>1061</v>
      </c>
      <c r="B1322" s="17" t="s">
        <v>1078</v>
      </c>
      <c r="C1322" s="16" t="s">
        <v>406</v>
      </c>
      <c r="D1322" s="16" t="s">
        <v>610</v>
      </c>
      <c r="E1322" s="18">
        <v>0.13</v>
      </c>
      <c r="F1322" s="19">
        <v>18.742</v>
      </c>
      <c r="G1322" s="19">
        <v>3.65469</v>
      </c>
    </row>
    <row r="1323" spans="1:7" ht="20.1" customHeight="1">
      <c r="A1323" s="16" t="s">
        <v>1063</v>
      </c>
      <c r="B1323" s="17" t="s">
        <v>1064</v>
      </c>
      <c r="C1323" s="16" t="s">
        <v>406</v>
      </c>
      <c r="D1323" s="16" t="s">
        <v>439</v>
      </c>
      <c r="E1323" s="18">
        <v>0.07</v>
      </c>
      <c r="F1323" s="19">
        <v>9.85</v>
      </c>
      <c r="G1323" s="19">
        <v>0.6895</v>
      </c>
    </row>
    <row r="1324" spans="1:7" ht="27.95" customHeight="1">
      <c r="A1324" s="16" t="s">
        <v>1416</v>
      </c>
      <c r="B1324" s="17" t="s">
        <v>1417</v>
      </c>
      <c r="C1324" s="16" t="s">
        <v>406</v>
      </c>
      <c r="D1324" s="16" t="s">
        <v>458</v>
      </c>
      <c r="E1324" s="18">
        <v>0.00013</v>
      </c>
      <c r="F1324" s="19">
        <v>384355.24</v>
      </c>
      <c r="G1324" s="19">
        <v>49.9661812</v>
      </c>
    </row>
    <row r="1325" spans="1:7" ht="15" customHeight="1">
      <c r="A1325" s="1"/>
      <c r="B1325" s="1"/>
      <c r="C1325" s="1"/>
      <c r="D1325" s="1"/>
      <c r="E1325" s="494" t="s">
        <v>440</v>
      </c>
      <c r="F1325" s="495"/>
      <c r="G1325" s="20">
        <v>91.11</v>
      </c>
    </row>
    <row r="1326" spans="1:7" ht="15" customHeight="1">
      <c r="A1326" s="1"/>
      <c r="B1326" s="1"/>
      <c r="C1326" s="1"/>
      <c r="D1326" s="1"/>
      <c r="E1326" s="496" t="s">
        <v>425</v>
      </c>
      <c r="F1326" s="497"/>
      <c r="G1326" s="10">
        <v>113.36</v>
      </c>
    </row>
    <row r="1327" spans="1:7" ht="9.95" customHeight="1">
      <c r="A1327" s="1"/>
      <c r="B1327" s="1"/>
      <c r="C1327" s="498" t="s">
        <v>355</v>
      </c>
      <c r="D1327" s="499"/>
      <c r="E1327" s="1"/>
      <c r="F1327" s="1"/>
      <c r="G1327" s="1"/>
    </row>
    <row r="1328" spans="1:7" ht="20.1" customHeight="1">
      <c r="A1328" s="485" t="s">
        <v>1418</v>
      </c>
      <c r="B1328" s="486"/>
      <c r="C1328" s="486"/>
      <c r="D1328" s="486"/>
      <c r="E1328" s="486"/>
      <c r="F1328" s="486"/>
      <c r="G1328" s="486"/>
    </row>
    <row r="1329" spans="1:7" ht="15" customHeight="1">
      <c r="A1329" s="492" t="s">
        <v>430</v>
      </c>
      <c r="B1329" s="493"/>
      <c r="C1329" s="11" t="s">
        <v>399</v>
      </c>
      <c r="D1329" s="11" t="s">
        <v>400</v>
      </c>
      <c r="E1329" s="11" t="s">
        <v>401</v>
      </c>
      <c r="F1329" s="11" t="s">
        <v>402</v>
      </c>
      <c r="G1329" s="11" t="s">
        <v>403</v>
      </c>
    </row>
    <row r="1330" spans="1:7" ht="15" customHeight="1">
      <c r="A1330" s="16" t="s">
        <v>1076</v>
      </c>
      <c r="B1330" s="17" t="s">
        <v>1077</v>
      </c>
      <c r="C1330" s="16" t="s">
        <v>406</v>
      </c>
      <c r="D1330" s="16" t="s">
        <v>610</v>
      </c>
      <c r="E1330" s="18">
        <v>2.5</v>
      </c>
      <c r="F1330" s="19">
        <v>4.907</v>
      </c>
      <c r="G1330" s="19">
        <v>12.2675</v>
      </c>
    </row>
    <row r="1331" spans="1:7" ht="15" customHeight="1">
      <c r="A1331" s="16" t="s">
        <v>1419</v>
      </c>
      <c r="B1331" s="17" t="s">
        <v>1420</v>
      </c>
      <c r="C1331" s="16" t="s">
        <v>406</v>
      </c>
      <c r="D1331" s="16" t="s">
        <v>458</v>
      </c>
      <c r="E1331" s="18">
        <v>8E-05</v>
      </c>
      <c r="F1331" s="19">
        <v>34608</v>
      </c>
      <c r="G1331" s="19">
        <v>2.76864</v>
      </c>
    </row>
    <row r="1332" spans="1:7" ht="15" customHeight="1">
      <c r="A1332" s="1"/>
      <c r="B1332" s="1"/>
      <c r="C1332" s="1"/>
      <c r="D1332" s="1"/>
      <c r="E1332" s="494" t="s">
        <v>440</v>
      </c>
      <c r="F1332" s="495"/>
      <c r="G1332" s="20">
        <v>15.04</v>
      </c>
    </row>
    <row r="1333" spans="1:7" ht="15" customHeight="1">
      <c r="A1333" s="1"/>
      <c r="B1333" s="1"/>
      <c r="C1333" s="1"/>
      <c r="D1333" s="1"/>
      <c r="E1333" s="496" t="s">
        <v>425</v>
      </c>
      <c r="F1333" s="497"/>
      <c r="G1333" s="10">
        <v>15.03</v>
      </c>
    </row>
    <row r="1334" spans="1:7" ht="9.95" customHeight="1">
      <c r="A1334" s="1"/>
      <c r="B1334" s="1"/>
      <c r="C1334" s="498" t="s">
        <v>355</v>
      </c>
      <c r="D1334" s="499"/>
      <c r="E1334" s="1"/>
      <c r="F1334" s="1"/>
      <c r="G1334" s="1"/>
    </row>
    <row r="1335" spans="1:7" ht="20.1" customHeight="1">
      <c r="A1335" s="485" t="s">
        <v>1421</v>
      </c>
      <c r="B1335" s="486"/>
      <c r="C1335" s="486"/>
      <c r="D1335" s="486"/>
      <c r="E1335" s="486"/>
      <c r="F1335" s="486"/>
      <c r="G1335" s="486"/>
    </row>
    <row r="1336" spans="1:7" ht="15" customHeight="1">
      <c r="A1336" s="492" t="s">
        <v>430</v>
      </c>
      <c r="B1336" s="493"/>
      <c r="C1336" s="11" t="s">
        <v>399</v>
      </c>
      <c r="D1336" s="11" t="s">
        <v>400</v>
      </c>
      <c r="E1336" s="11" t="s">
        <v>401</v>
      </c>
      <c r="F1336" s="11" t="s">
        <v>402</v>
      </c>
      <c r="G1336" s="11" t="s">
        <v>403</v>
      </c>
    </row>
    <row r="1337" spans="1:7" ht="15" customHeight="1">
      <c r="A1337" s="16" t="s">
        <v>1419</v>
      </c>
      <c r="B1337" s="17" t="s">
        <v>1420</v>
      </c>
      <c r="C1337" s="16" t="s">
        <v>406</v>
      </c>
      <c r="D1337" s="16" t="s">
        <v>458</v>
      </c>
      <c r="E1337" s="18">
        <v>4.67E-05</v>
      </c>
      <c r="F1337" s="19">
        <v>34608</v>
      </c>
      <c r="G1337" s="19">
        <v>1.6161936</v>
      </c>
    </row>
    <row r="1338" spans="1:7" ht="15" customHeight="1">
      <c r="A1338" s="1"/>
      <c r="B1338" s="1"/>
      <c r="C1338" s="1"/>
      <c r="D1338" s="1"/>
      <c r="E1338" s="494" t="s">
        <v>440</v>
      </c>
      <c r="F1338" s="495"/>
      <c r="G1338" s="20">
        <v>1.62</v>
      </c>
    </row>
    <row r="1339" spans="1:7" ht="15" customHeight="1">
      <c r="A1339" s="1"/>
      <c r="B1339" s="1"/>
      <c r="C1339" s="1"/>
      <c r="D1339" s="1"/>
      <c r="E1339" s="496" t="s">
        <v>425</v>
      </c>
      <c r="F1339" s="497"/>
      <c r="G1339" s="10">
        <v>1.61</v>
      </c>
    </row>
    <row r="1340" spans="1:7" ht="9.95" customHeight="1">
      <c r="A1340" s="1"/>
      <c r="B1340" s="1"/>
      <c r="C1340" s="498" t="s">
        <v>355</v>
      </c>
      <c r="D1340" s="499"/>
      <c r="E1340" s="1"/>
      <c r="F1340" s="1"/>
      <c r="G1340" s="1"/>
    </row>
    <row r="1341" spans="1:7" ht="27" customHeight="1">
      <c r="A1341" s="485" t="s">
        <v>1422</v>
      </c>
      <c r="B1341" s="486"/>
      <c r="C1341" s="486"/>
      <c r="D1341" s="486"/>
      <c r="E1341" s="486"/>
      <c r="F1341" s="486"/>
      <c r="G1341" s="486"/>
    </row>
    <row r="1342" spans="1:7" ht="15" customHeight="1">
      <c r="A1342" s="492" t="s">
        <v>398</v>
      </c>
      <c r="B1342" s="493"/>
      <c r="C1342" s="11" t="s">
        <v>399</v>
      </c>
      <c r="D1342" s="11" t="s">
        <v>400</v>
      </c>
      <c r="E1342" s="11" t="s">
        <v>401</v>
      </c>
      <c r="F1342" s="11" t="s">
        <v>402</v>
      </c>
      <c r="G1342" s="11" t="s">
        <v>403</v>
      </c>
    </row>
    <row r="1343" spans="1:7" ht="20.1" customHeight="1">
      <c r="A1343" s="16" t="s">
        <v>414</v>
      </c>
      <c r="B1343" s="17" t="s">
        <v>415</v>
      </c>
      <c r="C1343" s="16" t="s">
        <v>406</v>
      </c>
      <c r="D1343" s="16" t="s">
        <v>407</v>
      </c>
      <c r="E1343" s="18">
        <v>2</v>
      </c>
      <c r="F1343" s="19">
        <v>14.34</v>
      </c>
      <c r="G1343" s="19">
        <v>28.68</v>
      </c>
    </row>
    <row r="1344" spans="1:7" ht="15" customHeight="1">
      <c r="A1344" s="1"/>
      <c r="B1344" s="1"/>
      <c r="C1344" s="1"/>
      <c r="D1344" s="1"/>
      <c r="E1344" s="494" t="s">
        <v>418</v>
      </c>
      <c r="F1344" s="495"/>
      <c r="G1344" s="20">
        <v>28.68</v>
      </c>
    </row>
    <row r="1345" spans="1:7" ht="15" customHeight="1">
      <c r="A1345" s="492" t="s">
        <v>430</v>
      </c>
      <c r="B1345" s="493"/>
      <c r="C1345" s="11" t="s">
        <v>399</v>
      </c>
      <c r="D1345" s="11" t="s">
        <v>400</v>
      </c>
      <c r="E1345" s="11" t="s">
        <v>401</v>
      </c>
      <c r="F1345" s="11" t="s">
        <v>402</v>
      </c>
      <c r="G1345" s="11" t="s">
        <v>403</v>
      </c>
    </row>
    <row r="1346" spans="1:7" ht="20.1" customHeight="1">
      <c r="A1346" s="16" t="s">
        <v>1061</v>
      </c>
      <c r="B1346" s="17" t="s">
        <v>1062</v>
      </c>
      <c r="C1346" s="16" t="s">
        <v>406</v>
      </c>
      <c r="D1346" s="16" t="s">
        <v>610</v>
      </c>
      <c r="E1346" s="18">
        <v>0.12</v>
      </c>
      <c r="F1346" s="19">
        <v>18.742</v>
      </c>
      <c r="G1346" s="19">
        <v>2.24904</v>
      </c>
    </row>
    <row r="1347" spans="1:7" ht="20.1" customHeight="1">
      <c r="A1347" s="16" t="s">
        <v>1063</v>
      </c>
      <c r="B1347" s="17" t="s">
        <v>1064</v>
      </c>
      <c r="C1347" s="16" t="s">
        <v>406</v>
      </c>
      <c r="D1347" s="16" t="s">
        <v>439</v>
      </c>
      <c r="E1347" s="18">
        <v>0.06</v>
      </c>
      <c r="F1347" s="19">
        <v>9.85</v>
      </c>
      <c r="G1347" s="19">
        <v>0.591</v>
      </c>
    </row>
    <row r="1348" spans="1:7" ht="27.95" customHeight="1">
      <c r="A1348" s="16" t="s">
        <v>1423</v>
      </c>
      <c r="B1348" s="17" t="s">
        <v>1424</v>
      </c>
      <c r="C1348" s="16" t="s">
        <v>406</v>
      </c>
      <c r="D1348" s="16" t="s">
        <v>458</v>
      </c>
      <c r="E1348" s="18">
        <v>0.0001553</v>
      </c>
      <c r="F1348" s="19">
        <v>198000</v>
      </c>
      <c r="G1348" s="19">
        <v>30.7494</v>
      </c>
    </row>
    <row r="1349" spans="1:7" ht="15" customHeight="1">
      <c r="A1349" s="1"/>
      <c r="B1349" s="1"/>
      <c r="C1349" s="1"/>
      <c r="D1349" s="1"/>
      <c r="E1349" s="494" t="s">
        <v>440</v>
      </c>
      <c r="F1349" s="495"/>
      <c r="G1349" s="20">
        <v>33.59</v>
      </c>
    </row>
    <row r="1350" spans="1:7" ht="15" customHeight="1">
      <c r="A1350" s="1"/>
      <c r="B1350" s="1"/>
      <c r="C1350" s="1"/>
      <c r="D1350" s="1"/>
      <c r="E1350" s="496" t="s">
        <v>425</v>
      </c>
      <c r="F1350" s="497"/>
      <c r="G1350" s="10">
        <v>62.26</v>
      </c>
    </row>
    <row r="1351" spans="1:7" ht="9.95" customHeight="1">
      <c r="A1351" s="1"/>
      <c r="B1351" s="1"/>
      <c r="C1351" s="498" t="s">
        <v>355</v>
      </c>
      <c r="D1351" s="499"/>
      <c r="E1351" s="1"/>
      <c r="F1351" s="1"/>
      <c r="G1351" s="1"/>
    </row>
    <row r="1352" spans="1:7" ht="27" customHeight="1">
      <c r="A1352" s="485" t="s">
        <v>1425</v>
      </c>
      <c r="B1352" s="486"/>
      <c r="C1352" s="486"/>
      <c r="D1352" s="486"/>
      <c r="E1352" s="486"/>
      <c r="F1352" s="486"/>
      <c r="G1352" s="486"/>
    </row>
    <row r="1353" spans="1:7" ht="15" customHeight="1">
      <c r="A1353" s="492" t="s">
        <v>398</v>
      </c>
      <c r="B1353" s="493"/>
      <c r="C1353" s="11" t="s">
        <v>399</v>
      </c>
      <c r="D1353" s="11" t="s">
        <v>400</v>
      </c>
      <c r="E1353" s="11" t="s">
        <v>401</v>
      </c>
      <c r="F1353" s="11" t="s">
        <v>402</v>
      </c>
      <c r="G1353" s="11" t="s">
        <v>403</v>
      </c>
    </row>
    <row r="1354" spans="1:7" ht="20.1" customHeight="1">
      <c r="A1354" s="16" t="s">
        <v>414</v>
      </c>
      <c r="B1354" s="17" t="s">
        <v>415</v>
      </c>
      <c r="C1354" s="16" t="s">
        <v>406</v>
      </c>
      <c r="D1354" s="16" t="s">
        <v>407</v>
      </c>
      <c r="E1354" s="18">
        <v>2</v>
      </c>
      <c r="F1354" s="19">
        <v>14.34</v>
      </c>
      <c r="G1354" s="19">
        <v>28.68</v>
      </c>
    </row>
    <row r="1355" spans="1:7" ht="15" customHeight="1">
      <c r="A1355" s="1"/>
      <c r="B1355" s="1"/>
      <c r="C1355" s="1"/>
      <c r="D1355" s="1"/>
      <c r="E1355" s="494" t="s">
        <v>418</v>
      </c>
      <c r="F1355" s="495"/>
      <c r="G1355" s="20">
        <v>28.68</v>
      </c>
    </row>
    <row r="1356" spans="1:7" ht="15" customHeight="1">
      <c r="A1356" s="492" t="s">
        <v>430</v>
      </c>
      <c r="B1356" s="493"/>
      <c r="C1356" s="11" t="s">
        <v>399</v>
      </c>
      <c r="D1356" s="11" t="s">
        <v>400</v>
      </c>
      <c r="E1356" s="11" t="s">
        <v>401</v>
      </c>
      <c r="F1356" s="11" t="s">
        <v>402</v>
      </c>
      <c r="G1356" s="11" t="s">
        <v>403</v>
      </c>
    </row>
    <row r="1357" spans="1:7" ht="27.95" customHeight="1">
      <c r="A1357" s="16" t="s">
        <v>1423</v>
      </c>
      <c r="B1357" s="17" t="s">
        <v>1424</v>
      </c>
      <c r="C1357" s="16" t="s">
        <v>406</v>
      </c>
      <c r="D1357" s="16" t="s">
        <v>458</v>
      </c>
      <c r="E1357" s="18">
        <v>9.77E-05</v>
      </c>
      <c r="F1357" s="19">
        <v>198000</v>
      </c>
      <c r="G1357" s="19">
        <v>19.3446</v>
      </c>
    </row>
    <row r="1358" spans="1:7" ht="15" customHeight="1">
      <c r="A1358" s="1"/>
      <c r="B1358" s="1"/>
      <c r="C1358" s="1"/>
      <c r="D1358" s="1"/>
      <c r="E1358" s="494" t="s">
        <v>440</v>
      </c>
      <c r="F1358" s="495"/>
      <c r="G1358" s="20">
        <v>19.34</v>
      </c>
    </row>
    <row r="1359" spans="1:7" ht="15" customHeight="1">
      <c r="A1359" s="1"/>
      <c r="B1359" s="1"/>
      <c r="C1359" s="1"/>
      <c r="D1359" s="1"/>
      <c r="E1359" s="496" t="s">
        <v>425</v>
      </c>
      <c r="F1359" s="497"/>
      <c r="G1359" s="10">
        <v>48.02</v>
      </c>
    </row>
    <row r="1360" spans="1:7" ht="9.95" customHeight="1">
      <c r="A1360" s="1"/>
      <c r="B1360" s="1"/>
      <c r="C1360" s="498" t="s">
        <v>355</v>
      </c>
      <c r="D1360" s="499"/>
      <c r="E1360" s="1"/>
      <c r="F1360" s="1"/>
      <c r="G1360" s="1"/>
    </row>
    <row r="1361" spans="1:7" ht="20.1" customHeight="1">
      <c r="A1361" s="485" t="s">
        <v>1426</v>
      </c>
      <c r="B1361" s="486"/>
      <c r="C1361" s="486"/>
      <c r="D1361" s="486"/>
      <c r="E1361" s="486"/>
      <c r="F1361" s="486"/>
      <c r="G1361" s="486"/>
    </row>
    <row r="1362" spans="1:7" ht="15" customHeight="1">
      <c r="A1362" s="492" t="s">
        <v>430</v>
      </c>
      <c r="B1362" s="493"/>
      <c r="C1362" s="11" t="s">
        <v>399</v>
      </c>
      <c r="D1362" s="11" t="s">
        <v>400</v>
      </c>
      <c r="E1362" s="11" t="s">
        <v>401</v>
      </c>
      <c r="F1362" s="11" t="s">
        <v>402</v>
      </c>
      <c r="G1362" s="11" t="s">
        <v>403</v>
      </c>
    </row>
    <row r="1363" spans="1:7" ht="20.1" customHeight="1">
      <c r="A1363" s="16" t="s">
        <v>673</v>
      </c>
      <c r="B1363" s="17" t="s">
        <v>674</v>
      </c>
      <c r="C1363" s="16" t="s">
        <v>406</v>
      </c>
      <c r="D1363" s="16" t="s">
        <v>471</v>
      </c>
      <c r="E1363" s="18">
        <v>0.59</v>
      </c>
      <c r="F1363" s="19">
        <v>90</v>
      </c>
      <c r="G1363" s="19">
        <v>55.755</v>
      </c>
    </row>
    <row r="1364" spans="1:7" ht="20.1" customHeight="1">
      <c r="A1364" s="16" t="s">
        <v>839</v>
      </c>
      <c r="B1364" s="17" t="s">
        <v>938</v>
      </c>
      <c r="C1364" s="16" t="s">
        <v>406</v>
      </c>
      <c r="D1364" s="16" t="s">
        <v>439</v>
      </c>
      <c r="E1364" s="18">
        <v>390</v>
      </c>
      <c r="F1364" s="19">
        <v>0.516</v>
      </c>
      <c r="G1364" s="19">
        <v>211.302</v>
      </c>
    </row>
    <row r="1365" spans="1:7" ht="20.1" customHeight="1">
      <c r="A1365" s="16" t="s">
        <v>677</v>
      </c>
      <c r="B1365" s="17" t="s">
        <v>678</v>
      </c>
      <c r="C1365" s="16" t="s">
        <v>406</v>
      </c>
      <c r="D1365" s="16" t="s">
        <v>562</v>
      </c>
      <c r="E1365" s="18">
        <v>1.1513</v>
      </c>
      <c r="F1365" s="19">
        <v>61.535</v>
      </c>
      <c r="G1365" s="19">
        <v>74.387507775</v>
      </c>
    </row>
    <row r="1366" spans="1:7" ht="15" customHeight="1">
      <c r="A1366" s="1"/>
      <c r="B1366" s="1"/>
      <c r="C1366" s="1"/>
      <c r="D1366" s="1"/>
      <c r="E1366" s="494" t="s">
        <v>440</v>
      </c>
      <c r="F1366" s="495"/>
      <c r="G1366" s="20">
        <v>341.45</v>
      </c>
    </row>
    <row r="1367" spans="1:7" ht="15" customHeight="1">
      <c r="A1367" s="492" t="s">
        <v>419</v>
      </c>
      <c r="B1367" s="493"/>
      <c r="C1367" s="11" t="s">
        <v>399</v>
      </c>
      <c r="D1367" s="11" t="s">
        <v>400</v>
      </c>
      <c r="E1367" s="11" t="s">
        <v>401</v>
      </c>
      <c r="F1367" s="11" t="s">
        <v>402</v>
      </c>
      <c r="G1367" s="11" t="s">
        <v>403</v>
      </c>
    </row>
    <row r="1368" spans="1:7" ht="36" customHeight="1">
      <c r="A1368" s="16" t="s">
        <v>524</v>
      </c>
      <c r="B1368" s="17" t="s">
        <v>525</v>
      </c>
      <c r="C1368" s="16" t="s">
        <v>406</v>
      </c>
      <c r="D1368" s="16" t="s">
        <v>471</v>
      </c>
      <c r="E1368" s="18">
        <v>1</v>
      </c>
      <c r="F1368" s="19">
        <v>72.79</v>
      </c>
      <c r="G1368" s="19">
        <v>72.79</v>
      </c>
    </row>
    <row r="1369" spans="1:7" ht="44.1" customHeight="1">
      <c r="A1369" s="16" t="s">
        <v>598</v>
      </c>
      <c r="B1369" s="17" t="s">
        <v>599</v>
      </c>
      <c r="C1369" s="16" t="s">
        <v>406</v>
      </c>
      <c r="D1369" s="16" t="s">
        <v>471</v>
      </c>
      <c r="E1369" s="18">
        <v>1</v>
      </c>
      <c r="F1369" s="19">
        <v>105.95</v>
      </c>
      <c r="G1369" s="19">
        <v>105.95</v>
      </c>
    </row>
    <row r="1370" spans="1:7" ht="15" customHeight="1">
      <c r="A1370" s="1"/>
      <c r="B1370" s="1"/>
      <c r="C1370" s="1"/>
      <c r="D1370" s="1"/>
      <c r="E1370" s="494" t="s">
        <v>424</v>
      </c>
      <c r="F1370" s="495"/>
      <c r="G1370" s="20">
        <v>178.74</v>
      </c>
    </row>
    <row r="1371" spans="1:7" ht="15" customHeight="1">
      <c r="A1371" s="1"/>
      <c r="B1371" s="1"/>
      <c r="C1371" s="1"/>
      <c r="D1371" s="1"/>
      <c r="E1371" s="496" t="s">
        <v>425</v>
      </c>
      <c r="F1371" s="497"/>
      <c r="G1371" s="10">
        <v>520.19</v>
      </c>
    </row>
    <row r="1372" spans="1:7" ht="9.95" customHeight="1">
      <c r="A1372" s="1"/>
      <c r="B1372" s="1"/>
      <c r="C1372" s="498" t="s">
        <v>355</v>
      </c>
      <c r="D1372" s="499"/>
      <c r="E1372" s="1"/>
      <c r="F1372" s="1"/>
      <c r="G1372" s="1"/>
    </row>
    <row r="1373" spans="1:7" ht="27" customHeight="1">
      <c r="A1373" s="485" t="s">
        <v>1427</v>
      </c>
      <c r="B1373" s="486"/>
      <c r="C1373" s="486"/>
      <c r="D1373" s="486"/>
      <c r="E1373" s="486"/>
      <c r="F1373" s="486"/>
      <c r="G1373" s="486"/>
    </row>
    <row r="1374" spans="1:7" ht="15" customHeight="1">
      <c r="A1374" s="492" t="s">
        <v>419</v>
      </c>
      <c r="B1374" s="493"/>
      <c r="C1374" s="11" t="s">
        <v>399</v>
      </c>
      <c r="D1374" s="11" t="s">
        <v>400</v>
      </c>
      <c r="E1374" s="11" t="s">
        <v>401</v>
      </c>
      <c r="F1374" s="11" t="s">
        <v>402</v>
      </c>
      <c r="G1374" s="11" t="s">
        <v>403</v>
      </c>
    </row>
    <row r="1375" spans="1:7" ht="44.1" customHeight="1">
      <c r="A1375" s="16" t="s">
        <v>689</v>
      </c>
      <c r="B1375" s="17" t="s">
        <v>690</v>
      </c>
      <c r="C1375" s="16" t="s">
        <v>406</v>
      </c>
      <c r="D1375" s="16" t="s">
        <v>439</v>
      </c>
      <c r="E1375" s="18">
        <v>1</v>
      </c>
      <c r="F1375" s="19">
        <v>9.15</v>
      </c>
      <c r="G1375" s="19">
        <v>9.15</v>
      </c>
    </row>
    <row r="1376" spans="1:7" ht="27.95" customHeight="1">
      <c r="A1376" s="16" t="s">
        <v>691</v>
      </c>
      <c r="B1376" s="17" t="s">
        <v>692</v>
      </c>
      <c r="C1376" s="16" t="s">
        <v>406</v>
      </c>
      <c r="D1376" s="16" t="s">
        <v>439</v>
      </c>
      <c r="E1376" s="18">
        <v>1</v>
      </c>
      <c r="F1376" s="19">
        <v>3.69</v>
      </c>
      <c r="G1376" s="19">
        <v>3.69</v>
      </c>
    </row>
    <row r="1377" spans="1:7" ht="15" customHeight="1">
      <c r="A1377" s="1"/>
      <c r="B1377" s="1"/>
      <c r="C1377" s="1"/>
      <c r="D1377" s="1"/>
      <c r="E1377" s="494" t="s">
        <v>424</v>
      </c>
      <c r="F1377" s="495"/>
      <c r="G1377" s="20">
        <v>12.84</v>
      </c>
    </row>
    <row r="1378" spans="1:7" ht="15" customHeight="1">
      <c r="A1378" s="1"/>
      <c r="B1378" s="1"/>
      <c r="C1378" s="1"/>
      <c r="D1378" s="1"/>
      <c r="E1378" s="496" t="s">
        <v>425</v>
      </c>
      <c r="F1378" s="497"/>
      <c r="G1378" s="10">
        <v>12.84</v>
      </c>
    </row>
    <row r="1379" spans="1:7" ht="9.95" customHeight="1">
      <c r="A1379" s="1"/>
      <c r="B1379" s="1"/>
      <c r="C1379" s="498" t="s">
        <v>355</v>
      </c>
      <c r="D1379" s="499"/>
      <c r="E1379" s="1"/>
      <c r="F1379" s="1"/>
      <c r="G1379" s="1"/>
    </row>
    <row r="1380" spans="1:7" ht="20.1" customHeight="1">
      <c r="A1380" s="485" t="s">
        <v>1428</v>
      </c>
      <c r="B1380" s="486"/>
      <c r="C1380" s="486"/>
      <c r="D1380" s="486"/>
      <c r="E1380" s="486"/>
      <c r="F1380" s="486"/>
      <c r="G1380" s="486"/>
    </row>
    <row r="1381" spans="1:7" ht="15" customHeight="1">
      <c r="A1381" s="492" t="s">
        <v>430</v>
      </c>
      <c r="B1381" s="493"/>
      <c r="C1381" s="11" t="s">
        <v>399</v>
      </c>
      <c r="D1381" s="11" t="s">
        <v>400</v>
      </c>
      <c r="E1381" s="11" t="s">
        <v>401</v>
      </c>
      <c r="F1381" s="11" t="s">
        <v>402</v>
      </c>
      <c r="G1381" s="11" t="s">
        <v>403</v>
      </c>
    </row>
    <row r="1382" spans="1:7" ht="15" customHeight="1">
      <c r="A1382" s="16" t="s">
        <v>1136</v>
      </c>
      <c r="B1382" s="17" t="s">
        <v>1137</v>
      </c>
      <c r="C1382" s="16" t="s">
        <v>406</v>
      </c>
      <c r="D1382" s="16" t="s">
        <v>1138</v>
      </c>
      <c r="E1382" s="18">
        <v>13.2</v>
      </c>
      <c r="F1382" s="19">
        <v>0.9096</v>
      </c>
      <c r="G1382" s="19">
        <v>12.00672</v>
      </c>
    </row>
    <row r="1383" spans="1:7" ht="15" customHeight="1">
      <c r="A1383" s="16" t="s">
        <v>1429</v>
      </c>
      <c r="B1383" s="17" t="s">
        <v>1430</v>
      </c>
      <c r="C1383" s="16" t="s">
        <v>406</v>
      </c>
      <c r="D1383" s="16" t="s">
        <v>458</v>
      </c>
      <c r="E1383" s="18">
        <v>9.17E-05</v>
      </c>
      <c r="F1383" s="19">
        <v>4973.87</v>
      </c>
      <c r="G1383" s="19">
        <v>0.456103879</v>
      </c>
    </row>
    <row r="1384" spans="1:7" ht="15" customHeight="1">
      <c r="A1384" s="1"/>
      <c r="B1384" s="1"/>
      <c r="C1384" s="1"/>
      <c r="D1384" s="1"/>
      <c r="E1384" s="494" t="s">
        <v>440</v>
      </c>
      <c r="F1384" s="495"/>
      <c r="G1384" s="20">
        <v>12.47</v>
      </c>
    </row>
    <row r="1385" spans="1:7" ht="15" customHeight="1">
      <c r="A1385" s="1"/>
      <c r="B1385" s="1"/>
      <c r="C1385" s="1"/>
      <c r="D1385" s="1"/>
      <c r="E1385" s="496" t="s">
        <v>425</v>
      </c>
      <c r="F1385" s="497"/>
      <c r="G1385" s="10">
        <v>12.46</v>
      </c>
    </row>
    <row r="1386" spans="1:7" ht="9.95" customHeight="1">
      <c r="A1386" s="1"/>
      <c r="B1386" s="1"/>
      <c r="C1386" s="498" t="s">
        <v>355</v>
      </c>
      <c r="D1386" s="499"/>
      <c r="E1386" s="1"/>
      <c r="F1386" s="1"/>
      <c r="G1386" s="1"/>
    </row>
    <row r="1387" spans="1:7" ht="20.1" customHeight="1">
      <c r="A1387" s="485" t="s">
        <v>1431</v>
      </c>
      <c r="B1387" s="486"/>
      <c r="C1387" s="486"/>
      <c r="D1387" s="486"/>
      <c r="E1387" s="486"/>
      <c r="F1387" s="486"/>
      <c r="G1387" s="486"/>
    </row>
    <row r="1388" spans="1:7" ht="15" customHeight="1">
      <c r="A1388" s="492" t="s">
        <v>430</v>
      </c>
      <c r="B1388" s="493"/>
      <c r="C1388" s="11" t="s">
        <v>399</v>
      </c>
      <c r="D1388" s="11" t="s">
        <v>400</v>
      </c>
      <c r="E1388" s="11" t="s">
        <v>401</v>
      </c>
      <c r="F1388" s="11" t="s">
        <v>402</v>
      </c>
      <c r="G1388" s="11" t="s">
        <v>403</v>
      </c>
    </row>
    <row r="1389" spans="1:7" ht="15" customHeight="1">
      <c r="A1389" s="16" t="s">
        <v>1429</v>
      </c>
      <c r="B1389" s="17" t="s">
        <v>1430</v>
      </c>
      <c r="C1389" s="16" t="s">
        <v>406</v>
      </c>
      <c r="D1389" s="16" t="s">
        <v>458</v>
      </c>
      <c r="E1389" s="18">
        <v>7.5E-05</v>
      </c>
      <c r="F1389" s="19">
        <v>4973.87</v>
      </c>
      <c r="G1389" s="19">
        <v>0.37304025</v>
      </c>
    </row>
    <row r="1390" spans="1:7" ht="15" customHeight="1">
      <c r="A1390" s="1"/>
      <c r="B1390" s="1"/>
      <c r="C1390" s="1"/>
      <c r="D1390" s="1"/>
      <c r="E1390" s="494" t="s">
        <v>440</v>
      </c>
      <c r="F1390" s="495"/>
      <c r="G1390" s="20">
        <v>0.37</v>
      </c>
    </row>
    <row r="1391" spans="1:7" ht="15" customHeight="1">
      <c r="A1391" s="1"/>
      <c r="B1391" s="1"/>
      <c r="C1391" s="1"/>
      <c r="D1391" s="1"/>
      <c r="E1391" s="496" t="s">
        <v>425</v>
      </c>
      <c r="F1391" s="497"/>
      <c r="G1391" s="10">
        <v>0.37</v>
      </c>
    </row>
    <row r="1392" spans="1:7" ht="9.95" customHeight="1">
      <c r="A1392" s="1"/>
      <c r="B1392" s="1"/>
      <c r="C1392" s="498" t="s">
        <v>355</v>
      </c>
      <c r="D1392" s="499"/>
      <c r="E1392" s="1"/>
      <c r="F1392" s="1"/>
      <c r="G1392" s="1"/>
    </row>
    <row r="1393" spans="1:7" ht="20.1" customHeight="1">
      <c r="A1393" s="485" t="s">
        <v>1432</v>
      </c>
      <c r="B1393" s="486"/>
      <c r="C1393" s="486"/>
      <c r="D1393" s="486"/>
      <c r="E1393" s="486"/>
      <c r="F1393" s="486"/>
      <c r="G1393" s="486"/>
    </row>
    <row r="1394" spans="1:7" ht="15" customHeight="1">
      <c r="A1394" s="492" t="s">
        <v>398</v>
      </c>
      <c r="B1394" s="493"/>
      <c r="C1394" s="11" t="s">
        <v>399</v>
      </c>
      <c r="D1394" s="11" t="s">
        <v>400</v>
      </c>
      <c r="E1394" s="11" t="s">
        <v>401</v>
      </c>
      <c r="F1394" s="11" t="s">
        <v>402</v>
      </c>
      <c r="G1394" s="11" t="s">
        <v>403</v>
      </c>
    </row>
    <row r="1395" spans="1:7" ht="20.1" customHeight="1">
      <c r="A1395" s="16" t="s">
        <v>1433</v>
      </c>
      <c r="B1395" s="17" t="s">
        <v>1434</v>
      </c>
      <c r="C1395" s="16" t="s">
        <v>406</v>
      </c>
      <c r="D1395" s="16" t="s">
        <v>407</v>
      </c>
      <c r="E1395" s="18">
        <v>0.212</v>
      </c>
      <c r="F1395" s="19">
        <v>15.11</v>
      </c>
      <c r="G1395" s="19">
        <v>3.2994196</v>
      </c>
    </row>
    <row r="1396" spans="1:7" ht="20.1" customHeight="1">
      <c r="A1396" s="16" t="s">
        <v>1435</v>
      </c>
      <c r="B1396" s="17" t="s">
        <v>1436</v>
      </c>
      <c r="C1396" s="16" t="s">
        <v>406</v>
      </c>
      <c r="D1396" s="16" t="s">
        <v>407</v>
      </c>
      <c r="E1396" s="18">
        <v>0.425</v>
      </c>
      <c r="F1396" s="19">
        <v>21.33</v>
      </c>
      <c r="G1396" s="19">
        <v>9.3372075</v>
      </c>
    </row>
    <row r="1397" spans="1:7" ht="15" customHeight="1">
      <c r="A1397" s="1"/>
      <c r="B1397" s="1"/>
      <c r="C1397" s="1"/>
      <c r="D1397" s="1"/>
      <c r="E1397" s="494" t="s">
        <v>418</v>
      </c>
      <c r="F1397" s="495"/>
      <c r="G1397" s="20">
        <v>12.64</v>
      </c>
    </row>
    <row r="1398" spans="1:7" ht="15" customHeight="1">
      <c r="A1398" s="492" t="s">
        <v>430</v>
      </c>
      <c r="B1398" s="493"/>
      <c r="C1398" s="11" t="s">
        <v>399</v>
      </c>
      <c r="D1398" s="11" t="s">
        <v>400</v>
      </c>
      <c r="E1398" s="11" t="s">
        <v>401</v>
      </c>
      <c r="F1398" s="11" t="s">
        <v>402</v>
      </c>
      <c r="G1398" s="11" t="s">
        <v>403</v>
      </c>
    </row>
    <row r="1399" spans="1:7" ht="27.95" customHeight="1">
      <c r="A1399" s="16" t="s">
        <v>1437</v>
      </c>
      <c r="B1399" s="17" t="s">
        <v>1438</v>
      </c>
      <c r="C1399" s="16" t="s">
        <v>406</v>
      </c>
      <c r="D1399" s="16" t="s">
        <v>439</v>
      </c>
      <c r="E1399" s="18">
        <v>0.75</v>
      </c>
      <c r="F1399" s="19">
        <v>23.07</v>
      </c>
      <c r="G1399" s="19">
        <v>17.3025</v>
      </c>
    </row>
    <row r="1400" spans="1:7" ht="15" customHeight="1">
      <c r="A1400" s="16" t="s">
        <v>1136</v>
      </c>
      <c r="B1400" s="17" t="s">
        <v>1137</v>
      </c>
      <c r="C1400" s="16" t="s">
        <v>406</v>
      </c>
      <c r="D1400" s="16" t="s">
        <v>1138</v>
      </c>
      <c r="E1400" s="18">
        <v>3.15</v>
      </c>
      <c r="F1400" s="19">
        <v>0.9096</v>
      </c>
      <c r="G1400" s="19">
        <v>2.86524</v>
      </c>
    </row>
    <row r="1401" spans="1:7" ht="15" customHeight="1">
      <c r="A1401" s="1"/>
      <c r="B1401" s="1"/>
      <c r="C1401" s="1"/>
      <c r="D1401" s="1"/>
      <c r="E1401" s="494" t="s">
        <v>440</v>
      </c>
      <c r="F1401" s="495"/>
      <c r="G1401" s="20">
        <v>20.17</v>
      </c>
    </row>
    <row r="1402" spans="1:7" ht="15" customHeight="1">
      <c r="A1402" s="492" t="s">
        <v>419</v>
      </c>
      <c r="B1402" s="493"/>
      <c r="C1402" s="11" t="s">
        <v>399</v>
      </c>
      <c r="D1402" s="11" t="s">
        <v>400</v>
      </c>
      <c r="E1402" s="11" t="s">
        <v>401</v>
      </c>
      <c r="F1402" s="11" t="s">
        <v>402</v>
      </c>
      <c r="G1402" s="11" t="s">
        <v>403</v>
      </c>
    </row>
    <row r="1403" spans="1:7" ht="20.1" customHeight="1">
      <c r="A1403" s="16" t="s">
        <v>1439</v>
      </c>
      <c r="B1403" s="17" t="s">
        <v>1440</v>
      </c>
      <c r="C1403" s="16" t="s">
        <v>406</v>
      </c>
      <c r="D1403" s="16" t="s">
        <v>407</v>
      </c>
      <c r="E1403" s="18">
        <v>0.32</v>
      </c>
      <c r="F1403" s="19">
        <v>12.46</v>
      </c>
      <c r="G1403" s="19">
        <v>3.9872</v>
      </c>
    </row>
    <row r="1404" spans="1:7" ht="20.1" customHeight="1">
      <c r="A1404" s="16" t="s">
        <v>1441</v>
      </c>
      <c r="B1404" s="17" t="s">
        <v>1440</v>
      </c>
      <c r="C1404" s="16" t="s">
        <v>406</v>
      </c>
      <c r="D1404" s="16" t="s">
        <v>407</v>
      </c>
      <c r="E1404" s="18">
        <v>0.105</v>
      </c>
      <c r="F1404" s="19">
        <v>0.37</v>
      </c>
      <c r="G1404" s="19">
        <v>0.03885</v>
      </c>
    </row>
    <row r="1405" spans="1:7" ht="15" customHeight="1">
      <c r="A1405" s="1"/>
      <c r="B1405" s="1"/>
      <c r="C1405" s="1"/>
      <c r="D1405" s="1"/>
      <c r="E1405" s="494" t="s">
        <v>424</v>
      </c>
      <c r="F1405" s="495"/>
      <c r="G1405" s="20">
        <v>4.03</v>
      </c>
    </row>
    <row r="1406" spans="1:7" ht="15" customHeight="1">
      <c r="A1406" s="1"/>
      <c r="B1406" s="1"/>
      <c r="C1406" s="1"/>
      <c r="D1406" s="1"/>
      <c r="E1406" s="496" t="s">
        <v>425</v>
      </c>
      <c r="F1406" s="497"/>
      <c r="G1406" s="10">
        <v>36.83</v>
      </c>
    </row>
    <row r="1407" spans="1:7" ht="9.95" customHeight="1">
      <c r="A1407" s="1"/>
      <c r="B1407" s="1"/>
      <c r="C1407" s="498" t="s">
        <v>355</v>
      </c>
      <c r="D1407" s="499"/>
      <c r="E1407" s="1"/>
      <c r="F1407" s="1"/>
      <c r="G1407" s="1"/>
    </row>
    <row r="1408" spans="1:7" ht="20.1" customHeight="1">
      <c r="A1408" s="485" t="s">
        <v>1442</v>
      </c>
      <c r="B1408" s="486"/>
      <c r="C1408" s="486"/>
      <c r="D1408" s="486"/>
      <c r="E1408" s="486"/>
      <c r="F1408" s="486"/>
      <c r="G1408" s="486"/>
    </row>
    <row r="1409" spans="1:7" ht="15" customHeight="1">
      <c r="A1409" s="492" t="s">
        <v>398</v>
      </c>
      <c r="B1409" s="493"/>
      <c r="C1409" s="11" t="s">
        <v>399</v>
      </c>
      <c r="D1409" s="11" t="s">
        <v>400</v>
      </c>
      <c r="E1409" s="11" t="s">
        <v>401</v>
      </c>
      <c r="F1409" s="11" t="s">
        <v>402</v>
      </c>
      <c r="G1409" s="11" t="s">
        <v>403</v>
      </c>
    </row>
    <row r="1410" spans="1:7" ht="20.1" customHeight="1">
      <c r="A1410" s="16" t="s">
        <v>1433</v>
      </c>
      <c r="B1410" s="17" t="s">
        <v>1434</v>
      </c>
      <c r="C1410" s="16" t="s">
        <v>406</v>
      </c>
      <c r="D1410" s="16" t="s">
        <v>407</v>
      </c>
      <c r="E1410" s="18">
        <v>0.068</v>
      </c>
      <c r="F1410" s="19">
        <v>15.11</v>
      </c>
      <c r="G1410" s="19">
        <v>1.0583044</v>
      </c>
    </row>
    <row r="1411" spans="1:7" ht="20.1" customHeight="1">
      <c r="A1411" s="16" t="s">
        <v>414</v>
      </c>
      <c r="B1411" s="17" t="s">
        <v>429</v>
      </c>
      <c r="C1411" s="16" t="s">
        <v>406</v>
      </c>
      <c r="D1411" s="16" t="s">
        <v>407</v>
      </c>
      <c r="E1411" s="18">
        <v>1</v>
      </c>
      <c r="F1411" s="19">
        <v>14.34</v>
      </c>
      <c r="G1411" s="19">
        <v>14.7702</v>
      </c>
    </row>
    <row r="1412" spans="1:7" ht="20.1" customHeight="1">
      <c r="A1412" s="16" t="s">
        <v>1435</v>
      </c>
      <c r="B1412" s="17" t="s">
        <v>1436</v>
      </c>
      <c r="C1412" s="16" t="s">
        <v>406</v>
      </c>
      <c r="D1412" s="16" t="s">
        <v>407</v>
      </c>
      <c r="E1412" s="18">
        <v>0.136</v>
      </c>
      <c r="F1412" s="19">
        <v>21.33</v>
      </c>
      <c r="G1412" s="19">
        <v>2.9879064</v>
      </c>
    </row>
    <row r="1413" spans="1:7" ht="15" customHeight="1">
      <c r="A1413" s="1"/>
      <c r="B1413" s="1"/>
      <c r="C1413" s="1"/>
      <c r="D1413" s="1"/>
      <c r="E1413" s="494" t="s">
        <v>418</v>
      </c>
      <c r="F1413" s="495"/>
      <c r="G1413" s="20">
        <v>18.82</v>
      </c>
    </row>
    <row r="1414" spans="1:7" ht="15" customHeight="1">
      <c r="A1414" s="492" t="s">
        <v>430</v>
      </c>
      <c r="B1414" s="493"/>
      <c r="C1414" s="11" t="s">
        <v>399</v>
      </c>
      <c r="D1414" s="11" t="s">
        <v>400</v>
      </c>
      <c r="E1414" s="11" t="s">
        <v>401</v>
      </c>
      <c r="F1414" s="11" t="s">
        <v>402</v>
      </c>
      <c r="G1414" s="11" t="s">
        <v>403</v>
      </c>
    </row>
    <row r="1415" spans="1:7" ht="15" customHeight="1">
      <c r="A1415" s="16" t="s">
        <v>1443</v>
      </c>
      <c r="B1415" s="17" t="s">
        <v>1444</v>
      </c>
      <c r="C1415" s="16" t="s">
        <v>406</v>
      </c>
      <c r="D1415" s="16" t="s">
        <v>471</v>
      </c>
      <c r="E1415" s="18">
        <v>0.102</v>
      </c>
      <c r="F1415" s="19">
        <v>7.93</v>
      </c>
      <c r="G1415" s="19">
        <v>0.80886</v>
      </c>
    </row>
    <row r="1416" spans="1:7" ht="15" customHeight="1">
      <c r="A1416" s="16" t="s">
        <v>1445</v>
      </c>
      <c r="B1416" s="17" t="s">
        <v>1446</v>
      </c>
      <c r="C1416" s="16" t="s">
        <v>406</v>
      </c>
      <c r="D1416" s="16" t="s">
        <v>439</v>
      </c>
      <c r="E1416" s="18">
        <v>0.02176</v>
      </c>
      <c r="F1416" s="19">
        <v>43.5</v>
      </c>
      <c r="G1416" s="19">
        <v>0.94656</v>
      </c>
    </row>
    <row r="1417" spans="1:7" ht="27.95" customHeight="1">
      <c r="A1417" s="16" t="s">
        <v>1447</v>
      </c>
      <c r="B1417" s="17" t="s">
        <v>1448</v>
      </c>
      <c r="C1417" s="16" t="s">
        <v>406</v>
      </c>
      <c r="D1417" s="16" t="s">
        <v>439</v>
      </c>
      <c r="E1417" s="18">
        <v>4.98</v>
      </c>
      <c r="F1417" s="19">
        <v>12.2325</v>
      </c>
      <c r="G1417" s="19">
        <v>60.91785</v>
      </c>
    </row>
    <row r="1418" spans="1:7" ht="15" customHeight="1">
      <c r="A1418" s="1"/>
      <c r="B1418" s="1"/>
      <c r="C1418" s="1"/>
      <c r="D1418" s="1"/>
      <c r="E1418" s="494" t="s">
        <v>440</v>
      </c>
      <c r="F1418" s="495"/>
      <c r="G1418" s="20">
        <v>62.68</v>
      </c>
    </row>
    <row r="1419" spans="1:7" ht="15" customHeight="1">
      <c r="A1419" s="492" t="s">
        <v>419</v>
      </c>
      <c r="B1419" s="493"/>
      <c r="C1419" s="11" t="s">
        <v>399</v>
      </c>
      <c r="D1419" s="11" t="s">
        <v>400</v>
      </c>
      <c r="E1419" s="11" t="s">
        <v>401</v>
      </c>
      <c r="F1419" s="11" t="s">
        <v>402</v>
      </c>
      <c r="G1419" s="11" t="s">
        <v>403</v>
      </c>
    </row>
    <row r="1420" spans="1:7" ht="36" customHeight="1">
      <c r="A1420" s="16" t="s">
        <v>1449</v>
      </c>
      <c r="B1420" s="17" t="s">
        <v>1450</v>
      </c>
      <c r="C1420" s="16" t="s">
        <v>406</v>
      </c>
      <c r="D1420" s="16" t="s">
        <v>436</v>
      </c>
      <c r="E1420" s="18">
        <v>0.02</v>
      </c>
      <c r="F1420" s="19">
        <v>36.83</v>
      </c>
      <c r="G1420" s="19">
        <v>0.7366</v>
      </c>
    </row>
    <row r="1421" spans="1:7" ht="15" customHeight="1">
      <c r="A1421" s="1"/>
      <c r="B1421" s="1"/>
      <c r="C1421" s="1"/>
      <c r="D1421" s="1"/>
      <c r="E1421" s="494" t="s">
        <v>424</v>
      </c>
      <c r="F1421" s="495"/>
      <c r="G1421" s="20">
        <v>0.74</v>
      </c>
    </row>
    <row r="1422" spans="1:7" ht="15" customHeight="1">
      <c r="A1422" s="1"/>
      <c r="B1422" s="1"/>
      <c r="C1422" s="1"/>
      <c r="D1422" s="1"/>
      <c r="E1422" s="496" t="s">
        <v>425</v>
      </c>
      <c r="F1422" s="497"/>
      <c r="G1422" s="10">
        <v>82.22</v>
      </c>
    </row>
    <row r="1423" spans="1:7" ht="9.95" customHeight="1">
      <c r="A1423" s="1"/>
      <c r="B1423" s="1"/>
      <c r="C1423" s="498" t="s">
        <v>355</v>
      </c>
      <c r="D1423" s="499"/>
      <c r="E1423" s="1"/>
      <c r="F1423" s="1"/>
      <c r="G1423" s="1"/>
    </row>
    <row r="1424" spans="1:7" ht="20.1" customHeight="1">
      <c r="A1424" s="485" t="s">
        <v>1451</v>
      </c>
      <c r="B1424" s="486"/>
      <c r="C1424" s="486"/>
      <c r="D1424" s="486"/>
      <c r="E1424" s="486"/>
      <c r="F1424" s="486"/>
      <c r="G1424" s="486"/>
    </row>
    <row r="1425" spans="1:7" ht="15" customHeight="1">
      <c r="A1425" s="492" t="s">
        <v>398</v>
      </c>
      <c r="B1425" s="493"/>
      <c r="C1425" s="11" t="s">
        <v>399</v>
      </c>
      <c r="D1425" s="11" t="s">
        <v>400</v>
      </c>
      <c r="E1425" s="11" t="s">
        <v>401</v>
      </c>
      <c r="F1425" s="11" t="s">
        <v>402</v>
      </c>
      <c r="G1425" s="11" t="s">
        <v>403</v>
      </c>
    </row>
    <row r="1426" spans="1:7" ht="20.1" customHeight="1">
      <c r="A1426" s="16" t="s">
        <v>414</v>
      </c>
      <c r="B1426" s="17" t="s">
        <v>429</v>
      </c>
      <c r="C1426" s="16" t="s">
        <v>406</v>
      </c>
      <c r="D1426" s="16" t="s">
        <v>407</v>
      </c>
      <c r="E1426" s="18">
        <v>0.4</v>
      </c>
      <c r="F1426" s="19">
        <v>14.34</v>
      </c>
      <c r="G1426" s="19">
        <v>5.90808</v>
      </c>
    </row>
    <row r="1427" spans="1:7" ht="15" customHeight="1">
      <c r="A1427" s="1"/>
      <c r="B1427" s="1"/>
      <c r="C1427" s="1"/>
      <c r="D1427" s="1"/>
      <c r="E1427" s="494" t="s">
        <v>418</v>
      </c>
      <c r="F1427" s="495"/>
      <c r="G1427" s="20">
        <v>5.91</v>
      </c>
    </row>
    <row r="1428" spans="1:7" ht="15" customHeight="1">
      <c r="A1428" s="492" t="s">
        <v>430</v>
      </c>
      <c r="B1428" s="493"/>
      <c r="C1428" s="11" t="s">
        <v>399</v>
      </c>
      <c r="D1428" s="11" t="s">
        <v>400</v>
      </c>
      <c r="E1428" s="11" t="s">
        <v>401</v>
      </c>
      <c r="F1428" s="11" t="s">
        <v>402</v>
      </c>
      <c r="G1428" s="11" t="s">
        <v>403</v>
      </c>
    </row>
    <row r="1429" spans="1:7" ht="15" customHeight="1">
      <c r="A1429" s="16" t="s">
        <v>1201</v>
      </c>
      <c r="B1429" s="17" t="s">
        <v>1202</v>
      </c>
      <c r="C1429" s="16" t="s">
        <v>406</v>
      </c>
      <c r="D1429" s="16" t="s">
        <v>610</v>
      </c>
      <c r="E1429" s="18">
        <v>0.0618</v>
      </c>
      <c r="F1429" s="19">
        <v>14.7</v>
      </c>
      <c r="G1429" s="19">
        <v>0.90846</v>
      </c>
    </row>
    <row r="1430" spans="1:7" ht="15" customHeight="1">
      <c r="A1430" s="16" t="s">
        <v>1452</v>
      </c>
      <c r="B1430" s="17" t="s">
        <v>1453</v>
      </c>
      <c r="C1430" s="16" t="s">
        <v>406</v>
      </c>
      <c r="D1430" s="16" t="s">
        <v>458</v>
      </c>
      <c r="E1430" s="18">
        <v>12</v>
      </c>
      <c r="F1430" s="19">
        <v>0.3</v>
      </c>
      <c r="G1430" s="19">
        <v>3.6</v>
      </c>
    </row>
    <row r="1431" spans="1:7" ht="20.1" customHeight="1">
      <c r="A1431" s="16" t="s">
        <v>1454</v>
      </c>
      <c r="B1431" s="17" t="s">
        <v>1455</v>
      </c>
      <c r="C1431" s="16" t="s">
        <v>406</v>
      </c>
      <c r="D1431" s="16" t="s">
        <v>436</v>
      </c>
      <c r="E1431" s="18">
        <v>3.1746</v>
      </c>
      <c r="F1431" s="19">
        <v>5.76</v>
      </c>
      <c r="G1431" s="19">
        <v>18.285696</v>
      </c>
    </row>
    <row r="1432" spans="1:7" ht="15" customHeight="1">
      <c r="A1432" s="16" t="s">
        <v>1456</v>
      </c>
      <c r="B1432" s="17" t="s">
        <v>1457</v>
      </c>
      <c r="C1432" s="16" t="s">
        <v>406</v>
      </c>
      <c r="D1432" s="16" t="s">
        <v>439</v>
      </c>
      <c r="E1432" s="18">
        <v>13.43</v>
      </c>
      <c r="F1432" s="19">
        <v>9.7693</v>
      </c>
      <c r="G1432" s="19">
        <v>131.201699</v>
      </c>
    </row>
    <row r="1433" spans="1:7" ht="20.1" customHeight="1">
      <c r="A1433" s="16" t="s">
        <v>1458</v>
      </c>
      <c r="B1433" s="17" t="s">
        <v>1459</v>
      </c>
      <c r="C1433" s="16" t="s">
        <v>406</v>
      </c>
      <c r="D1433" s="16" t="s">
        <v>458</v>
      </c>
      <c r="E1433" s="18">
        <v>12</v>
      </c>
      <c r="F1433" s="19">
        <v>0.23</v>
      </c>
      <c r="G1433" s="19">
        <v>2.76</v>
      </c>
    </row>
    <row r="1434" spans="1:7" ht="15" customHeight="1">
      <c r="A1434" s="1"/>
      <c r="B1434" s="1"/>
      <c r="C1434" s="1"/>
      <c r="D1434" s="1"/>
      <c r="E1434" s="494" t="s">
        <v>440</v>
      </c>
      <c r="F1434" s="495"/>
      <c r="G1434" s="20">
        <v>156.76</v>
      </c>
    </row>
    <row r="1435" spans="1:7" ht="15" customHeight="1">
      <c r="A1435" s="492" t="s">
        <v>419</v>
      </c>
      <c r="B1435" s="493"/>
      <c r="C1435" s="11" t="s">
        <v>399</v>
      </c>
      <c r="D1435" s="11" t="s">
        <v>400</v>
      </c>
      <c r="E1435" s="11" t="s">
        <v>401</v>
      </c>
      <c r="F1435" s="11" t="s">
        <v>402</v>
      </c>
      <c r="G1435" s="11" t="s">
        <v>403</v>
      </c>
    </row>
    <row r="1436" spans="1:7" ht="36" customHeight="1">
      <c r="A1436" s="16" t="s">
        <v>1460</v>
      </c>
      <c r="B1436" s="17" t="s">
        <v>1461</v>
      </c>
      <c r="C1436" s="16" t="s">
        <v>406</v>
      </c>
      <c r="D1436" s="16" t="s">
        <v>458</v>
      </c>
      <c r="E1436" s="18">
        <v>1</v>
      </c>
      <c r="F1436" s="19">
        <v>520.19</v>
      </c>
      <c r="G1436" s="19">
        <v>520.19</v>
      </c>
    </row>
    <row r="1437" spans="1:7" ht="51.95" customHeight="1">
      <c r="A1437" s="16" t="s">
        <v>1462</v>
      </c>
      <c r="B1437" s="17" t="s">
        <v>1463</v>
      </c>
      <c r="C1437" s="16" t="s">
        <v>406</v>
      </c>
      <c r="D1437" s="16" t="s">
        <v>439</v>
      </c>
      <c r="E1437" s="18">
        <v>50</v>
      </c>
      <c r="F1437" s="19">
        <v>12.84</v>
      </c>
      <c r="G1437" s="19">
        <v>642</v>
      </c>
    </row>
    <row r="1438" spans="1:7" ht="20.1" customHeight="1">
      <c r="A1438" s="16" t="s">
        <v>1464</v>
      </c>
      <c r="B1438" s="17" t="s">
        <v>1465</v>
      </c>
      <c r="C1438" s="16" t="s">
        <v>406</v>
      </c>
      <c r="D1438" s="16" t="s">
        <v>471</v>
      </c>
      <c r="E1438" s="18">
        <v>1</v>
      </c>
      <c r="F1438" s="19">
        <v>82.22</v>
      </c>
      <c r="G1438" s="19">
        <v>82.22</v>
      </c>
    </row>
    <row r="1439" spans="1:7" ht="15" customHeight="1">
      <c r="A1439" s="1"/>
      <c r="B1439" s="1"/>
      <c r="C1439" s="1"/>
      <c r="D1439" s="1"/>
      <c r="E1439" s="494" t="s">
        <v>424</v>
      </c>
      <c r="F1439" s="495"/>
      <c r="G1439" s="20">
        <v>1244.41</v>
      </c>
    </row>
    <row r="1440" spans="1:7" ht="15" customHeight="1">
      <c r="A1440" s="1"/>
      <c r="B1440" s="1"/>
      <c r="C1440" s="1"/>
      <c r="D1440" s="1"/>
      <c r="E1440" s="496" t="s">
        <v>425</v>
      </c>
      <c r="F1440" s="497"/>
      <c r="G1440" s="10">
        <v>1407.28</v>
      </c>
    </row>
    <row r="1441" spans="1:7" ht="9.95" customHeight="1">
      <c r="A1441" s="1"/>
      <c r="B1441" s="1"/>
      <c r="C1441" s="498" t="s">
        <v>355</v>
      </c>
      <c r="D1441" s="499"/>
      <c r="E1441" s="1"/>
      <c r="F1441" s="1"/>
      <c r="G1441" s="1"/>
    </row>
    <row r="1442" spans="1:7" ht="20.1" customHeight="1">
      <c r="A1442" s="485" t="s">
        <v>1466</v>
      </c>
      <c r="B1442" s="486"/>
      <c r="C1442" s="486"/>
      <c r="D1442" s="486"/>
      <c r="E1442" s="486"/>
      <c r="F1442" s="486"/>
      <c r="G1442" s="486"/>
    </row>
    <row r="1443" spans="1:7" ht="15" customHeight="1">
      <c r="A1443" s="492" t="s">
        <v>398</v>
      </c>
      <c r="B1443" s="493"/>
      <c r="C1443" s="11" t="s">
        <v>399</v>
      </c>
      <c r="D1443" s="11" t="s">
        <v>400</v>
      </c>
      <c r="E1443" s="11" t="s">
        <v>401</v>
      </c>
      <c r="F1443" s="11" t="s">
        <v>402</v>
      </c>
      <c r="G1443" s="11" t="s">
        <v>403</v>
      </c>
    </row>
    <row r="1444" spans="1:7" ht="27.95" customHeight="1">
      <c r="A1444" s="16" t="s">
        <v>514</v>
      </c>
      <c r="B1444" s="17" t="s">
        <v>515</v>
      </c>
      <c r="C1444" s="16" t="s">
        <v>406</v>
      </c>
      <c r="D1444" s="16" t="s">
        <v>407</v>
      </c>
      <c r="E1444" s="18">
        <v>0.25</v>
      </c>
      <c r="F1444" s="19">
        <v>19.81</v>
      </c>
      <c r="G1444" s="19">
        <v>5.101075</v>
      </c>
    </row>
    <row r="1445" spans="1:7" ht="15" customHeight="1">
      <c r="A1445" s="1"/>
      <c r="B1445" s="1"/>
      <c r="C1445" s="1"/>
      <c r="D1445" s="1"/>
      <c r="E1445" s="494" t="s">
        <v>418</v>
      </c>
      <c r="F1445" s="495"/>
      <c r="G1445" s="20">
        <v>5.1</v>
      </c>
    </row>
    <row r="1446" spans="1:7" ht="15" customHeight="1">
      <c r="A1446" s="492" t="s">
        <v>430</v>
      </c>
      <c r="B1446" s="493"/>
      <c r="C1446" s="11" t="s">
        <v>399</v>
      </c>
      <c r="D1446" s="11" t="s">
        <v>400</v>
      </c>
      <c r="E1446" s="11" t="s">
        <v>401</v>
      </c>
      <c r="F1446" s="11" t="s">
        <v>402</v>
      </c>
      <c r="G1446" s="11" t="s">
        <v>403</v>
      </c>
    </row>
    <row r="1447" spans="1:7" ht="15" customHeight="1">
      <c r="A1447" s="16" t="s">
        <v>1467</v>
      </c>
      <c r="B1447" s="17" t="s">
        <v>1468</v>
      </c>
      <c r="C1447" s="16" t="s">
        <v>406</v>
      </c>
      <c r="D1447" s="16" t="s">
        <v>439</v>
      </c>
      <c r="E1447" s="18">
        <v>0.0315</v>
      </c>
      <c r="F1447" s="19">
        <v>124.37</v>
      </c>
      <c r="G1447" s="19">
        <v>3.917655</v>
      </c>
    </row>
    <row r="1448" spans="1:7" ht="20.1" customHeight="1">
      <c r="A1448" s="16" t="s">
        <v>1458</v>
      </c>
      <c r="B1448" s="17" t="s">
        <v>1459</v>
      </c>
      <c r="C1448" s="16" t="s">
        <v>406</v>
      </c>
      <c r="D1448" s="16" t="s">
        <v>458</v>
      </c>
      <c r="E1448" s="18">
        <v>0.2</v>
      </c>
      <c r="F1448" s="19">
        <v>0.23</v>
      </c>
      <c r="G1448" s="19">
        <v>0.046</v>
      </c>
    </row>
    <row r="1449" spans="1:7" ht="15" customHeight="1">
      <c r="A1449" s="16" t="s">
        <v>1469</v>
      </c>
      <c r="B1449" s="17" t="s">
        <v>1470</v>
      </c>
      <c r="C1449" s="16" t="s">
        <v>406</v>
      </c>
      <c r="D1449" s="16" t="s">
        <v>458</v>
      </c>
      <c r="E1449" s="18">
        <v>0.2</v>
      </c>
      <c r="F1449" s="19">
        <v>0.09</v>
      </c>
      <c r="G1449" s="19">
        <v>0.018</v>
      </c>
    </row>
    <row r="1450" spans="1:7" ht="15" customHeight="1">
      <c r="A1450" s="1"/>
      <c r="B1450" s="1"/>
      <c r="C1450" s="1"/>
      <c r="D1450" s="1"/>
      <c r="E1450" s="494" t="s">
        <v>440</v>
      </c>
      <c r="F1450" s="495"/>
      <c r="G1450" s="20">
        <v>3.99</v>
      </c>
    </row>
    <row r="1451" spans="1:7" ht="15" customHeight="1">
      <c r="A1451" s="492" t="s">
        <v>419</v>
      </c>
      <c r="B1451" s="493"/>
      <c r="C1451" s="11" t="s">
        <v>399</v>
      </c>
      <c r="D1451" s="11" t="s">
        <v>400</v>
      </c>
      <c r="E1451" s="11" t="s">
        <v>401</v>
      </c>
      <c r="F1451" s="11" t="s">
        <v>402</v>
      </c>
      <c r="G1451" s="11" t="s">
        <v>403</v>
      </c>
    </row>
    <row r="1452" spans="1:7" ht="20.1" customHeight="1">
      <c r="A1452" s="16" t="s">
        <v>1227</v>
      </c>
      <c r="B1452" s="17" t="s">
        <v>1228</v>
      </c>
      <c r="C1452" s="16" t="s">
        <v>406</v>
      </c>
      <c r="D1452" s="16" t="s">
        <v>436</v>
      </c>
      <c r="E1452" s="18">
        <v>0.07</v>
      </c>
      <c r="F1452" s="19">
        <v>12.93</v>
      </c>
      <c r="G1452" s="19">
        <v>0.9051</v>
      </c>
    </row>
    <row r="1453" spans="1:7" ht="15" customHeight="1">
      <c r="A1453" s="1"/>
      <c r="B1453" s="1"/>
      <c r="C1453" s="1"/>
      <c r="D1453" s="1"/>
      <c r="E1453" s="494" t="s">
        <v>424</v>
      </c>
      <c r="F1453" s="495"/>
      <c r="G1453" s="20">
        <v>0.91</v>
      </c>
    </row>
    <row r="1454" spans="1:7" ht="15" customHeight="1">
      <c r="A1454" s="1"/>
      <c r="B1454" s="1"/>
      <c r="C1454" s="1"/>
      <c r="D1454" s="1"/>
      <c r="E1454" s="496" t="s">
        <v>425</v>
      </c>
      <c r="F1454" s="497"/>
      <c r="G1454" s="10">
        <v>9.98</v>
      </c>
    </row>
    <row r="1455" spans="1:7" ht="9.95" customHeight="1">
      <c r="A1455" s="1"/>
      <c r="B1455" s="1"/>
      <c r="C1455" s="498" t="s">
        <v>355</v>
      </c>
      <c r="D1455" s="499"/>
      <c r="E1455" s="1"/>
      <c r="F1455" s="1"/>
      <c r="G1455" s="1"/>
    </row>
    <row r="1456" spans="1:7" ht="20.1" customHeight="1">
      <c r="A1456" s="485" t="s">
        <v>1471</v>
      </c>
      <c r="B1456" s="486"/>
      <c r="C1456" s="486"/>
      <c r="D1456" s="486"/>
      <c r="E1456" s="486"/>
      <c r="F1456" s="486"/>
      <c r="G1456" s="486"/>
    </row>
    <row r="1457" spans="1:7" ht="15" customHeight="1">
      <c r="A1457" s="492" t="s">
        <v>398</v>
      </c>
      <c r="B1457" s="493"/>
      <c r="C1457" s="11" t="s">
        <v>399</v>
      </c>
      <c r="D1457" s="11" t="s">
        <v>400</v>
      </c>
      <c r="E1457" s="11" t="s">
        <v>401</v>
      </c>
      <c r="F1457" s="11" t="s">
        <v>402</v>
      </c>
      <c r="G1457" s="11" t="s">
        <v>403</v>
      </c>
    </row>
    <row r="1458" spans="1:7" ht="27.95" customHeight="1">
      <c r="A1458" s="16" t="s">
        <v>514</v>
      </c>
      <c r="B1458" s="17" t="s">
        <v>515</v>
      </c>
      <c r="C1458" s="16" t="s">
        <v>406</v>
      </c>
      <c r="D1458" s="16" t="s">
        <v>407</v>
      </c>
      <c r="E1458" s="18">
        <v>0.1</v>
      </c>
      <c r="F1458" s="19">
        <v>19.81</v>
      </c>
      <c r="G1458" s="19">
        <v>2.04043</v>
      </c>
    </row>
    <row r="1459" spans="1:7" ht="20.1" customHeight="1">
      <c r="A1459" s="16" t="s">
        <v>414</v>
      </c>
      <c r="B1459" s="17" t="s">
        <v>429</v>
      </c>
      <c r="C1459" s="16" t="s">
        <v>406</v>
      </c>
      <c r="D1459" s="16" t="s">
        <v>407</v>
      </c>
      <c r="E1459" s="18">
        <v>0.2</v>
      </c>
      <c r="F1459" s="19">
        <v>14.34</v>
      </c>
      <c r="G1459" s="19">
        <v>2.95404</v>
      </c>
    </row>
    <row r="1460" spans="1:7" ht="15" customHeight="1">
      <c r="A1460" s="1"/>
      <c r="B1460" s="1"/>
      <c r="C1460" s="1"/>
      <c r="D1460" s="1"/>
      <c r="E1460" s="494" t="s">
        <v>418</v>
      </c>
      <c r="F1460" s="495"/>
      <c r="G1460" s="20">
        <v>4.99</v>
      </c>
    </row>
    <row r="1461" spans="1:7" ht="15" customHeight="1">
      <c r="A1461" s="492" t="s">
        <v>419</v>
      </c>
      <c r="B1461" s="493"/>
      <c r="C1461" s="11" t="s">
        <v>399</v>
      </c>
      <c r="D1461" s="11" t="s">
        <v>400</v>
      </c>
      <c r="E1461" s="11" t="s">
        <v>401</v>
      </c>
      <c r="F1461" s="11" t="s">
        <v>402</v>
      </c>
      <c r="G1461" s="11" t="s">
        <v>403</v>
      </c>
    </row>
    <row r="1462" spans="1:7" ht="20.1" customHeight="1">
      <c r="A1462" s="16" t="s">
        <v>1472</v>
      </c>
      <c r="B1462" s="17" t="s">
        <v>1473</v>
      </c>
      <c r="C1462" s="16" t="s">
        <v>406</v>
      </c>
      <c r="D1462" s="16" t="s">
        <v>458</v>
      </c>
      <c r="E1462" s="18">
        <v>1</v>
      </c>
      <c r="F1462" s="19">
        <v>9.98</v>
      </c>
      <c r="G1462" s="19">
        <v>9.98</v>
      </c>
    </row>
    <row r="1463" spans="1:7" ht="15" customHeight="1">
      <c r="A1463" s="1"/>
      <c r="B1463" s="1"/>
      <c r="C1463" s="1"/>
      <c r="D1463" s="1"/>
      <c r="E1463" s="494" t="s">
        <v>424</v>
      </c>
      <c r="F1463" s="495"/>
      <c r="G1463" s="20">
        <v>9.98</v>
      </c>
    </row>
    <row r="1464" spans="1:7" ht="15" customHeight="1">
      <c r="A1464" s="1"/>
      <c r="B1464" s="1"/>
      <c r="C1464" s="1"/>
      <c r="D1464" s="1"/>
      <c r="E1464" s="496" t="s">
        <v>425</v>
      </c>
      <c r="F1464" s="497"/>
      <c r="G1464" s="10">
        <v>14.98</v>
      </c>
    </row>
    <row r="1465" spans="1:7" ht="9.95" customHeight="1">
      <c r="A1465" s="1"/>
      <c r="B1465" s="1"/>
      <c r="C1465" s="498" t="s">
        <v>355</v>
      </c>
      <c r="D1465" s="499"/>
      <c r="E1465" s="1"/>
      <c r="F1465" s="1"/>
      <c r="G1465" s="1"/>
    </row>
    <row r="1466" spans="1:7" ht="20.1" customHeight="1">
      <c r="A1466" s="485" t="s">
        <v>1474</v>
      </c>
      <c r="B1466" s="486"/>
      <c r="C1466" s="486"/>
      <c r="D1466" s="486"/>
      <c r="E1466" s="486"/>
      <c r="F1466" s="486"/>
      <c r="G1466" s="486"/>
    </row>
    <row r="1467" spans="1:7" ht="15" customHeight="1">
      <c r="A1467" s="492" t="s">
        <v>398</v>
      </c>
      <c r="B1467" s="493"/>
      <c r="C1467" s="11" t="s">
        <v>399</v>
      </c>
      <c r="D1467" s="11" t="s">
        <v>400</v>
      </c>
      <c r="E1467" s="11" t="s">
        <v>401</v>
      </c>
      <c r="F1467" s="11" t="s">
        <v>402</v>
      </c>
      <c r="G1467" s="11" t="s">
        <v>403</v>
      </c>
    </row>
    <row r="1468" spans="1:7" ht="20.1" customHeight="1">
      <c r="A1468" s="16" t="s">
        <v>414</v>
      </c>
      <c r="B1468" s="17" t="s">
        <v>429</v>
      </c>
      <c r="C1468" s="16" t="s">
        <v>406</v>
      </c>
      <c r="D1468" s="16" t="s">
        <v>407</v>
      </c>
      <c r="E1468" s="18">
        <v>0.53</v>
      </c>
      <c r="F1468" s="19">
        <v>14.34</v>
      </c>
      <c r="G1468" s="19">
        <v>7.828206</v>
      </c>
    </row>
    <row r="1469" spans="1:7" ht="15" customHeight="1">
      <c r="A1469" s="1"/>
      <c r="B1469" s="1"/>
      <c r="C1469" s="1"/>
      <c r="D1469" s="1"/>
      <c r="E1469" s="494" t="s">
        <v>418</v>
      </c>
      <c r="F1469" s="495"/>
      <c r="G1469" s="20">
        <v>7.83</v>
      </c>
    </row>
    <row r="1470" spans="1:7" ht="15" customHeight="1">
      <c r="A1470" s="492" t="s">
        <v>430</v>
      </c>
      <c r="B1470" s="493"/>
      <c r="C1470" s="11" t="s">
        <v>399</v>
      </c>
      <c r="D1470" s="11" t="s">
        <v>400</v>
      </c>
      <c r="E1470" s="11" t="s">
        <v>401</v>
      </c>
      <c r="F1470" s="11" t="s">
        <v>402</v>
      </c>
      <c r="G1470" s="11" t="s">
        <v>403</v>
      </c>
    </row>
    <row r="1471" spans="1:7" ht="15" customHeight="1">
      <c r="A1471" s="16" t="s">
        <v>1475</v>
      </c>
      <c r="B1471" s="17" t="s">
        <v>1476</v>
      </c>
      <c r="C1471" s="16" t="s">
        <v>406</v>
      </c>
      <c r="D1471" s="16" t="s">
        <v>1477</v>
      </c>
      <c r="E1471" s="18">
        <v>0.4</v>
      </c>
      <c r="F1471" s="19">
        <v>66</v>
      </c>
      <c r="G1471" s="19">
        <v>26.4</v>
      </c>
    </row>
    <row r="1472" spans="1:7" ht="15" customHeight="1">
      <c r="A1472" s="16" t="s">
        <v>1478</v>
      </c>
      <c r="B1472" s="17" t="s">
        <v>1479</v>
      </c>
      <c r="C1472" s="16" t="s">
        <v>406</v>
      </c>
      <c r="D1472" s="16" t="s">
        <v>439</v>
      </c>
      <c r="E1472" s="18">
        <v>0.1</v>
      </c>
      <c r="F1472" s="19">
        <v>20.39</v>
      </c>
      <c r="G1472" s="19">
        <v>2.039</v>
      </c>
    </row>
    <row r="1473" spans="1:7" ht="27.95" customHeight="1">
      <c r="A1473" s="16" t="s">
        <v>1480</v>
      </c>
      <c r="B1473" s="17" t="s">
        <v>1481</v>
      </c>
      <c r="C1473" s="16" t="s">
        <v>406</v>
      </c>
      <c r="D1473" s="16" t="s">
        <v>433</v>
      </c>
      <c r="E1473" s="18">
        <v>0.8</v>
      </c>
      <c r="F1473" s="19">
        <v>3.65</v>
      </c>
      <c r="G1473" s="19">
        <v>2.92</v>
      </c>
    </row>
    <row r="1474" spans="1:7" ht="15" customHeight="1">
      <c r="A1474" s="1"/>
      <c r="B1474" s="1"/>
      <c r="C1474" s="1"/>
      <c r="D1474" s="1"/>
      <c r="E1474" s="494" t="s">
        <v>440</v>
      </c>
      <c r="F1474" s="495"/>
      <c r="G1474" s="20">
        <v>31.36</v>
      </c>
    </row>
    <row r="1475" spans="1:7" ht="15" customHeight="1">
      <c r="A1475" s="492" t="s">
        <v>419</v>
      </c>
      <c r="B1475" s="493"/>
      <c r="C1475" s="11" t="s">
        <v>399</v>
      </c>
      <c r="D1475" s="11" t="s">
        <v>400</v>
      </c>
      <c r="E1475" s="11" t="s">
        <v>401</v>
      </c>
      <c r="F1475" s="11" t="s">
        <v>402</v>
      </c>
      <c r="G1475" s="11" t="s">
        <v>403</v>
      </c>
    </row>
    <row r="1476" spans="1:7" ht="20.1" customHeight="1">
      <c r="A1476" s="16" t="s">
        <v>1482</v>
      </c>
      <c r="B1476" s="17" t="s">
        <v>1483</v>
      </c>
      <c r="C1476" s="16" t="s">
        <v>406</v>
      </c>
      <c r="D1476" s="16" t="s">
        <v>433</v>
      </c>
      <c r="E1476" s="18">
        <v>1</v>
      </c>
      <c r="F1476" s="19">
        <v>14.98</v>
      </c>
      <c r="G1476" s="19">
        <v>14.98</v>
      </c>
    </row>
    <row r="1477" spans="1:7" ht="15" customHeight="1">
      <c r="A1477" s="1"/>
      <c r="B1477" s="1"/>
      <c r="C1477" s="1"/>
      <c r="D1477" s="1"/>
      <c r="E1477" s="494" t="s">
        <v>424</v>
      </c>
      <c r="F1477" s="495"/>
      <c r="G1477" s="20">
        <v>14.98</v>
      </c>
    </row>
    <row r="1478" spans="1:7" ht="15" customHeight="1">
      <c r="A1478" s="1"/>
      <c r="B1478" s="1"/>
      <c r="C1478" s="1"/>
      <c r="D1478" s="1"/>
      <c r="E1478" s="496" t="s">
        <v>425</v>
      </c>
      <c r="F1478" s="497"/>
      <c r="G1478" s="10">
        <v>54.16</v>
      </c>
    </row>
    <row r="1479" spans="1:7" ht="9.95" customHeight="1">
      <c r="A1479" s="1"/>
      <c r="B1479" s="1"/>
      <c r="C1479" s="498" t="s">
        <v>355</v>
      </c>
      <c r="D1479" s="499"/>
      <c r="E1479" s="1"/>
      <c r="F1479" s="1"/>
      <c r="G1479" s="1"/>
    </row>
    <row r="1480" spans="1:7" ht="20.1" customHeight="1">
      <c r="A1480" s="485" t="s">
        <v>1484</v>
      </c>
      <c r="B1480" s="486"/>
      <c r="C1480" s="486"/>
      <c r="D1480" s="486"/>
      <c r="E1480" s="486"/>
      <c r="F1480" s="486"/>
      <c r="G1480" s="486"/>
    </row>
    <row r="1481" spans="1:7" ht="15" customHeight="1">
      <c r="A1481" s="492" t="s">
        <v>430</v>
      </c>
      <c r="B1481" s="493"/>
      <c r="C1481" s="11" t="s">
        <v>399</v>
      </c>
      <c r="D1481" s="11" t="s">
        <v>400</v>
      </c>
      <c r="E1481" s="11" t="s">
        <v>401</v>
      </c>
      <c r="F1481" s="11" t="s">
        <v>402</v>
      </c>
      <c r="G1481" s="11" t="s">
        <v>403</v>
      </c>
    </row>
    <row r="1482" spans="1:7" ht="15" customHeight="1">
      <c r="A1482" s="16" t="s">
        <v>1136</v>
      </c>
      <c r="B1482" s="17" t="s">
        <v>1137</v>
      </c>
      <c r="C1482" s="16" t="s">
        <v>406</v>
      </c>
      <c r="D1482" s="16" t="s">
        <v>1138</v>
      </c>
      <c r="E1482" s="18">
        <v>1</v>
      </c>
      <c r="F1482" s="19">
        <v>0.9096</v>
      </c>
      <c r="G1482" s="19">
        <v>0.9096</v>
      </c>
    </row>
    <row r="1483" spans="1:7" ht="20.1" customHeight="1">
      <c r="A1483" s="16" t="s">
        <v>1139</v>
      </c>
      <c r="B1483" s="17" t="s">
        <v>1140</v>
      </c>
      <c r="C1483" s="16" t="s">
        <v>406</v>
      </c>
      <c r="D1483" s="16" t="s">
        <v>458</v>
      </c>
      <c r="E1483" s="18">
        <v>0.0002334</v>
      </c>
      <c r="F1483" s="19">
        <v>1822</v>
      </c>
      <c r="G1483" s="19">
        <v>0.4252548</v>
      </c>
    </row>
    <row r="1484" spans="1:7" ht="15" customHeight="1">
      <c r="A1484" s="1"/>
      <c r="B1484" s="1"/>
      <c r="C1484" s="1"/>
      <c r="D1484" s="1"/>
      <c r="E1484" s="494" t="s">
        <v>440</v>
      </c>
      <c r="F1484" s="495"/>
      <c r="G1484" s="20">
        <v>1.34</v>
      </c>
    </row>
    <row r="1485" spans="1:7" ht="15" customHeight="1">
      <c r="A1485" s="1"/>
      <c r="B1485" s="1"/>
      <c r="C1485" s="1"/>
      <c r="D1485" s="1"/>
      <c r="E1485" s="496" t="s">
        <v>425</v>
      </c>
      <c r="F1485" s="497"/>
      <c r="G1485" s="10">
        <v>1.33</v>
      </c>
    </row>
    <row r="1486" spans="1:7" ht="9.95" customHeight="1">
      <c r="A1486" s="1"/>
      <c r="B1486" s="1"/>
      <c r="C1486" s="498" t="s">
        <v>355</v>
      </c>
      <c r="D1486" s="499"/>
      <c r="E1486" s="1"/>
      <c r="F1486" s="1"/>
      <c r="G1486" s="1"/>
    </row>
    <row r="1487" spans="1:7" ht="20.1" customHeight="1">
      <c r="A1487" s="485" t="s">
        <v>1485</v>
      </c>
      <c r="B1487" s="486"/>
      <c r="C1487" s="486"/>
      <c r="D1487" s="486"/>
      <c r="E1487" s="486"/>
      <c r="F1487" s="486"/>
      <c r="G1487" s="486"/>
    </row>
    <row r="1488" spans="1:7" ht="15" customHeight="1">
      <c r="A1488" s="492" t="s">
        <v>430</v>
      </c>
      <c r="B1488" s="493"/>
      <c r="C1488" s="11" t="s">
        <v>399</v>
      </c>
      <c r="D1488" s="11" t="s">
        <v>400</v>
      </c>
      <c r="E1488" s="11" t="s">
        <v>401</v>
      </c>
      <c r="F1488" s="11" t="s">
        <v>402</v>
      </c>
      <c r="G1488" s="11" t="s">
        <v>403</v>
      </c>
    </row>
    <row r="1489" spans="1:7" ht="20.1" customHeight="1">
      <c r="A1489" s="16" t="s">
        <v>1139</v>
      </c>
      <c r="B1489" s="17" t="s">
        <v>1140</v>
      </c>
      <c r="C1489" s="16" t="s">
        <v>406</v>
      </c>
      <c r="D1489" s="16" t="s">
        <v>458</v>
      </c>
      <c r="E1489" s="18">
        <v>0.0001667</v>
      </c>
      <c r="F1489" s="19">
        <v>1822</v>
      </c>
      <c r="G1489" s="19">
        <v>0.3037274</v>
      </c>
    </row>
    <row r="1490" spans="1:7" ht="15" customHeight="1">
      <c r="A1490" s="1"/>
      <c r="B1490" s="1"/>
      <c r="C1490" s="1"/>
      <c r="D1490" s="1"/>
      <c r="E1490" s="494" t="s">
        <v>440</v>
      </c>
      <c r="F1490" s="495"/>
      <c r="G1490" s="20">
        <v>0.3</v>
      </c>
    </row>
    <row r="1491" spans="1:7" ht="15" customHeight="1">
      <c r="A1491" s="1"/>
      <c r="B1491" s="1"/>
      <c r="C1491" s="1"/>
      <c r="D1491" s="1"/>
      <c r="E1491" s="496" t="s">
        <v>425</v>
      </c>
      <c r="F1491" s="497"/>
      <c r="G1491" s="10">
        <v>0.3</v>
      </c>
    </row>
    <row r="1492" spans="1:7" ht="9.95" customHeight="1">
      <c r="A1492" s="1"/>
      <c r="B1492" s="1"/>
      <c r="C1492" s="498" t="s">
        <v>355</v>
      </c>
      <c r="D1492" s="499"/>
      <c r="E1492" s="1"/>
      <c r="F1492" s="1"/>
      <c r="G1492" s="1"/>
    </row>
    <row r="1493" spans="1:7" ht="20.1" customHeight="1">
      <c r="A1493" s="485" t="s">
        <v>1486</v>
      </c>
      <c r="B1493" s="486"/>
      <c r="C1493" s="486"/>
      <c r="D1493" s="486"/>
      <c r="E1493" s="486"/>
      <c r="F1493" s="486"/>
      <c r="G1493" s="486"/>
    </row>
    <row r="1494" spans="1:7" ht="15" customHeight="1">
      <c r="A1494" s="492" t="s">
        <v>398</v>
      </c>
      <c r="B1494" s="493"/>
      <c r="C1494" s="11" t="s">
        <v>399</v>
      </c>
      <c r="D1494" s="11" t="s">
        <v>400</v>
      </c>
      <c r="E1494" s="11" t="s">
        <v>401</v>
      </c>
      <c r="F1494" s="11" t="s">
        <v>402</v>
      </c>
      <c r="G1494" s="11" t="s">
        <v>403</v>
      </c>
    </row>
    <row r="1495" spans="1:7" ht="20.1" customHeight="1">
      <c r="A1495" s="16" t="s">
        <v>753</v>
      </c>
      <c r="B1495" s="17" t="s">
        <v>754</v>
      </c>
      <c r="C1495" s="16" t="s">
        <v>406</v>
      </c>
      <c r="D1495" s="16" t="s">
        <v>407</v>
      </c>
      <c r="E1495" s="18">
        <v>0.5</v>
      </c>
      <c r="F1495" s="19">
        <v>22.86</v>
      </c>
      <c r="G1495" s="19">
        <v>11.7729</v>
      </c>
    </row>
    <row r="1496" spans="1:7" ht="20.1" customHeight="1">
      <c r="A1496" s="16" t="s">
        <v>958</v>
      </c>
      <c r="B1496" s="17" t="s">
        <v>959</v>
      </c>
      <c r="C1496" s="16" t="s">
        <v>406</v>
      </c>
      <c r="D1496" s="16" t="s">
        <v>407</v>
      </c>
      <c r="E1496" s="18">
        <v>0.5</v>
      </c>
      <c r="F1496" s="19">
        <v>22.86</v>
      </c>
      <c r="G1496" s="19">
        <v>11.7729</v>
      </c>
    </row>
    <row r="1497" spans="1:7" ht="20.1" customHeight="1">
      <c r="A1497" s="16" t="s">
        <v>755</v>
      </c>
      <c r="B1497" s="17" t="s">
        <v>756</v>
      </c>
      <c r="C1497" s="16" t="s">
        <v>406</v>
      </c>
      <c r="D1497" s="16" t="s">
        <v>407</v>
      </c>
      <c r="E1497" s="18">
        <v>3</v>
      </c>
      <c r="F1497" s="19">
        <v>16.55</v>
      </c>
      <c r="G1497" s="19">
        <v>51.1395</v>
      </c>
    </row>
    <row r="1498" spans="1:7" ht="15" customHeight="1">
      <c r="A1498" s="1"/>
      <c r="B1498" s="1"/>
      <c r="C1498" s="1"/>
      <c r="D1498" s="1"/>
      <c r="E1498" s="494" t="s">
        <v>418</v>
      </c>
      <c r="F1498" s="495"/>
      <c r="G1498" s="20">
        <v>74.68</v>
      </c>
    </row>
    <row r="1499" spans="1:7" ht="15" customHeight="1">
      <c r="A1499" s="492" t="s">
        <v>419</v>
      </c>
      <c r="B1499" s="493"/>
      <c r="C1499" s="11" t="s">
        <v>399</v>
      </c>
      <c r="D1499" s="11" t="s">
        <v>400</v>
      </c>
      <c r="E1499" s="11" t="s">
        <v>401</v>
      </c>
      <c r="F1499" s="11" t="s">
        <v>402</v>
      </c>
      <c r="G1499" s="11" t="s">
        <v>403</v>
      </c>
    </row>
    <row r="1500" spans="1:7" ht="27.95" customHeight="1">
      <c r="A1500" s="16" t="s">
        <v>1487</v>
      </c>
      <c r="B1500" s="17" t="s">
        <v>996</v>
      </c>
      <c r="C1500" s="16" t="s">
        <v>406</v>
      </c>
      <c r="D1500" s="16" t="s">
        <v>407</v>
      </c>
      <c r="E1500" s="18">
        <v>0.3</v>
      </c>
      <c r="F1500" s="19">
        <v>1.33</v>
      </c>
      <c r="G1500" s="19">
        <v>0.399</v>
      </c>
    </row>
    <row r="1501" spans="1:7" ht="27.95" customHeight="1">
      <c r="A1501" s="16" t="s">
        <v>1488</v>
      </c>
      <c r="B1501" s="17" t="s">
        <v>996</v>
      </c>
      <c r="C1501" s="16" t="s">
        <v>406</v>
      </c>
      <c r="D1501" s="16" t="s">
        <v>407</v>
      </c>
      <c r="E1501" s="18">
        <v>0.7</v>
      </c>
      <c r="F1501" s="19">
        <v>0.3</v>
      </c>
      <c r="G1501" s="19">
        <v>0.21</v>
      </c>
    </row>
    <row r="1502" spans="1:7" ht="15" customHeight="1">
      <c r="A1502" s="1"/>
      <c r="B1502" s="1"/>
      <c r="C1502" s="1"/>
      <c r="D1502" s="1"/>
      <c r="E1502" s="494" t="s">
        <v>424</v>
      </c>
      <c r="F1502" s="495"/>
      <c r="G1502" s="20">
        <v>0.61</v>
      </c>
    </row>
    <row r="1503" spans="1:7" ht="15" customHeight="1">
      <c r="A1503" s="1"/>
      <c r="B1503" s="1"/>
      <c r="C1503" s="1"/>
      <c r="D1503" s="1"/>
      <c r="E1503" s="496" t="s">
        <v>425</v>
      </c>
      <c r="F1503" s="497"/>
      <c r="G1503" s="10">
        <v>75.29</v>
      </c>
    </row>
    <row r="1504" spans="1:7" ht="9.95" customHeight="1">
      <c r="A1504" s="1"/>
      <c r="B1504" s="1"/>
      <c r="C1504" s="498" t="s">
        <v>355</v>
      </c>
      <c r="D1504" s="499"/>
      <c r="E1504" s="1"/>
      <c r="F1504" s="1"/>
      <c r="G1504" s="1"/>
    </row>
    <row r="1505" spans="1:7" ht="20.1" customHeight="1">
      <c r="A1505" s="485" t="s">
        <v>1489</v>
      </c>
      <c r="B1505" s="486"/>
      <c r="C1505" s="486"/>
      <c r="D1505" s="486"/>
      <c r="E1505" s="486"/>
      <c r="F1505" s="486"/>
      <c r="G1505" s="486"/>
    </row>
    <row r="1506" spans="1:7" ht="15" customHeight="1">
      <c r="A1506" s="492" t="s">
        <v>430</v>
      </c>
      <c r="B1506" s="493"/>
      <c r="C1506" s="11" t="s">
        <v>399</v>
      </c>
      <c r="D1506" s="11" t="s">
        <v>400</v>
      </c>
      <c r="E1506" s="11" t="s">
        <v>401</v>
      </c>
      <c r="F1506" s="11" t="s">
        <v>402</v>
      </c>
      <c r="G1506" s="11" t="s">
        <v>403</v>
      </c>
    </row>
    <row r="1507" spans="1:7" ht="15" customHeight="1">
      <c r="A1507" s="16" t="s">
        <v>1136</v>
      </c>
      <c r="B1507" s="17" t="s">
        <v>1137</v>
      </c>
      <c r="C1507" s="16" t="s">
        <v>406</v>
      </c>
      <c r="D1507" s="16" t="s">
        <v>1138</v>
      </c>
      <c r="E1507" s="18">
        <v>3.5</v>
      </c>
      <c r="F1507" s="19">
        <v>0.9096</v>
      </c>
      <c r="G1507" s="19">
        <v>3.1836</v>
      </c>
    </row>
    <row r="1508" spans="1:7" ht="27.95" customHeight="1">
      <c r="A1508" s="16" t="s">
        <v>1490</v>
      </c>
      <c r="B1508" s="17" t="s">
        <v>1491</v>
      </c>
      <c r="C1508" s="16" t="s">
        <v>406</v>
      </c>
      <c r="D1508" s="16" t="s">
        <v>458</v>
      </c>
      <c r="E1508" s="18">
        <v>0.00024</v>
      </c>
      <c r="F1508" s="19">
        <v>1438.29</v>
      </c>
      <c r="G1508" s="19">
        <v>0.3451896</v>
      </c>
    </row>
    <row r="1509" spans="1:7" ht="15" customHeight="1">
      <c r="A1509" s="16" t="s">
        <v>1492</v>
      </c>
      <c r="B1509" s="17" t="s">
        <v>1493</v>
      </c>
      <c r="C1509" s="16" t="s">
        <v>406</v>
      </c>
      <c r="D1509" s="16" t="s">
        <v>458</v>
      </c>
      <c r="E1509" s="18">
        <v>0.0003</v>
      </c>
      <c r="F1509" s="19">
        <v>371.48</v>
      </c>
      <c r="G1509" s="19">
        <v>0.111444</v>
      </c>
    </row>
    <row r="1510" spans="1:7" ht="15" customHeight="1">
      <c r="A1510" s="1"/>
      <c r="B1510" s="1"/>
      <c r="C1510" s="1"/>
      <c r="D1510" s="1"/>
      <c r="E1510" s="494" t="s">
        <v>440</v>
      </c>
      <c r="F1510" s="495"/>
      <c r="G1510" s="20">
        <v>3.64</v>
      </c>
    </row>
    <row r="1511" spans="1:7" ht="15" customHeight="1">
      <c r="A1511" s="1"/>
      <c r="B1511" s="1"/>
      <c r="C1511" s="1"/>
      <c r="D1511" s="1"/>
      <c r="E1511" s="496" t="s">
        <v>425</v>
      </c>
      <c r="F1511" s="497"/>
      <c r="G1511" s="10">
        <v>3.64</v>
      </c>
    </row>
    <row r="1512" spans="1:7" ht="9.95" customHeight="1">
      <c r="A1512" s="1"/>
      <c r="B1512" s="1"/>
      <c r="C1512" s="498" t="s">
        <v>355</v>
      </c>
      <c r="D1512" s="499"/>
      <c r="E1512" s="1"/>
      <c r="F1512" s="1"/>
      <c r="G1512" s="1"/>
    </row>
    <row r="1513" spans="1:7" ht="27" customHeight="1">
      <c r="A1513" s="485" t="s">
        <v>1494</v>
      </c>
      <c r="B1513" s="486"/>
      <c r="C1513" s="486"/>
      <c r="D1513" s="486"/>
      <c r="E1513" s="486"/>
      <c r="F1513" s="486"/>
      <c r="G1513" s="486"/>
    </row>
    <row r="1514" spans="1:7" ht="15" customHeight="1">
      <c r="A1514" s="492" t="s">
        <v>398</v>
      </c>
      <c r="B1514" s="493"/>
      <c r="C1514" s="11" t="s">
        <v>399</v>
      </c>
      <c r="D1514" s="11" t="s">
        <v>400</v>
      </c>
      <c r="E1514" s="11" t="s">
        <v>401</v>
      </c>
      <c r="F1514" s="11" t="s">
        <v>402</v>
      </c>
      <c r="G1514" s="11" t="s">
        <v>403</v>
      </c>
    </row>
    <row r="1515" spans="1:7" ht="20.1" customHeight="1">
      <c r="A1515" s="16" t="s">
        <v>568</v>
      </c>
      <c r="B1515" s="17" t="s">
        <v>1172</v>
      </c>
      <c r="C1515" s="16" t="s">
        <v>406</v>
      </c>
      <c r="D1515" s="16" t="s">
        <v>407</v>
      </c>
      <c r="E1515" s="18">
        <v>1</v>
      </c>
      <c r="F1515" s="19">
        <v>22.25</v>
      </c>
      <c r="G1515" s="19">
        <v>22.25</v>
      </c>
    </row>
    <row r="1516" spans="1:7" ht="15" customHeight="1">
      <c r="A1516" s="1"/>
      <c r="B1516" s="1"/>
      <c r="C1516" s="1"/>
      <c r="D1516" s="1"/>
      <c r="E1516" s="494" t="s">
        <v>418</v>
      </c>
      <c r="F1516" s="495"/>
      <c r="G1516" s="20">
        <v>22.25</v>
      </c>
    </row>
    <row r="1517" spans="1:7" ht="15" customHeight="1">
      <c r="A1517" s="492" t="s">
        <v>430</v>
      </c>
      <c r="B1517" s="493"/>
      <c r="C1517" s="11" t="s">
        <v>399</v>
      </c>
      <c r="D1517" s="11" t="s">
        <v>400</v>
      </c>
      <c r="E1517" s="11" t="s">
        <v>401</v>
      </c>
      <c r="F1517" s="11" t="s">
        <v>402</v>
      </c>
      <c r="G1517" s="11" t="s">
        <v>403</v>
      </c>
    </row>
    <row r="1518" spans="1:7" ht="15" customHeight="1">
      <c r="A1518" s="16" t="s">
        <v>608</v>
      </c>
      <c r="B1518" s="17" t="s">
        <v>609</v>
      </c>
      <c r="C1518" s="16" t="s">
        <v>406</v>
      </c>
      <c r="D1518" s="16" t="s">
        <v>610</v>
      </c>
      <c r="E1518" s="18">
        <v>2</v>
      </c>
      <c r="F1518" s="19">
        <v>6.816</v>
      </c>
      <c r="G1518" s="19">
        <v>13.632</v>
      </c>
    </row>
    <row r="1519" spans="1:7" ht="20.1" customHeight="1">
      <c r="A1519" s="16" t="s">
        <v>1061</v>
      </c>
      <c r="B1519" s="17" t="s">
        <v>1062</v>
      </c>
      <c r="C1519" s="16" t="s">
        <v>406</v>
      </c>
      <c r="D1519" s="16" t="s">
        <v>610</v>
      </c>
      <c r="E1519" s="18">
        <v>0.04</v>
      </c>
      <c r="F1519" s="19">
        <v>18.742</v>
      </c>
      <c r="G1519" s="19">
        <v>0.74968</v>
      </c>
    </row>
    <row r="1520" spans="1:7" ht="20.1" customHeight="1">
      <c r="A1520" s="16" t="s">
        <v>1063</v>
      </c>
      <c r="B1520" s="17" t="s">
        <v>1064</v>
      </c>
      <c r="C1520" s="16" t="s">
        <v>406</v>
      </c>
      <c r="D1520" s="16" t="s">
        <v>439</v>
      </c>
      <c r="E1520" s="18">
        <v>0.005</v>
      </c>
      <c r="F1520" s="19">
        <v>9.85</v>
      </c>
      <c r="G1520" s="19">
        <v>0.04925</v>
      </c>
    </row>
    <row r="1521" spans="1:7" ht="15" customHeight="1">
      <c r="A1521" s="16" t="s">
        <v>1495</v>
      </c>
      <c r="B1521" s="17" t="s">
        <v>1496</v>
      </c>
      <c r="C1521" s="16" t="s">
        <v>406</v>
      </c>
      <c r="D1521" s="16" t="s">
        <v>458</v>
      </c>
      <c r="E1521" s="18">
        <v>0.2</v>
      </c>
      <c r="F1521" s="19">
        <v>256.47</v>
      </c>
      <c r="G1521" s="19">
        <v>51.294</v>
      </c>
    </row>
    <row r="1522" spans="1:7" ht="27.95" customHeight="1">
      <c r="A1522" s="16" t="s">
        <v>1497</v>
      </c>
      <c r="B1522" s="17" t="s">
        <v>1498</v>
      </c>
      <c r="C1522" s="16" t="s">
        <v>406</v>
      </c>
      <c r="D1522" s="16" t="s">
        <v>458</v>
      </c>
      <c r="E1522" s="18">
        <v>0.00018</v>
      </c>
      <c r="F1522" s="19">
        <v>5921.47</v>
      </c>
      <c r="G1522" s="19">
        <v>1.0658646</v>
      </c>
    </row>
    <row r="1523" spans="1:7" ht="15" customHeight="1">
      <c r="A1523" s="1"/>
      <c r="B1523" s="1"/>
      <c r="C1523" s="1"/>
      <c r="D1523" s="1"/>
      <c r="E1523" s="494" t="s">
        <v>440</v>
      </c>
      <c r="F1523" s="495"/>
      <c r="G1523" s="20">
        <v>66.79</v>
      </c>
    </row>
    <row r="1524" spans="1:7" ht="15" customHeight="1">
      <c r="A1524" s="1"/>
      <c r="B1524" s="1"/>
      <c r="C1524" s="1"/>
      <c r="D1524" s="1"/>
      <c r="E1524" s="496" t="s">
        <v>425</v>
      </c>
      <c r="F1524" s="497"/>
      <c r="G1524" s="10">
        <v>89.04</v>
      </c>
    </row>
    <row r="1525" spans="1:7" ht="9.95" customHeight="1">
      <c r="A1525" s="1"/>
      <c r="B1525" s="1"/>
      <c r="C1525" s="498" t="s">
        <v>355</v>
      </c>
      <c r="D1525" s="499"/>
      <c r="E1525" s="1"/>
      <c r="F1525" s="1"/>
      <c r="G1525" s="1"/>
    </row>
    <row r="1526" spans="1:7" ht="27" customHeight="1">
      <c r="A1526" s="485" t="s">
        <v>1499</v>
      </c>
      <c r="B1526" s="486"/>
      <c r="C1526" s="486"/>
      <c r="D1526" s="486"/>
      <c r="E1526" s="486"/>
      <c r="F1526" s="486"/>
      <c r="G1526" s="486"/>
    </row>
    <row r="1527" spans="1:7" ht="15" customHeight="1">
      <c r="A1527" s="492" t="s">
        <v>398</v>
      </c>
      <c r="B1527" s="493"/>
      <c r="C1527" s="11" t="s">
        <v>399</v>
      </c>
      <c r="D1527" s="11" t="s">
        <v>400</v>
      </c>
      <c r="E1527" s="11" t="s">
        <v>401</v>
      </c>
      <c r="F1527" s="11" t="s">
        <v>402</v>
      </c>
      <c r="G1527" s="11" t="s">
        <v>403</v>
      </c>
    </row>
    <row r="1528" spans="1:7" ht="20.1" customHeight="1">
      <c r="A1528" s="16" t="s">
        <v>568</v>
      </c>
      <c r="B1528" s="17" t="s">
        <v>1172</v>
      </c>
      <c r="C1528" s="16" t="s">
        <v>406</v>
      </c>
      <c r="D1528" s="16" t="s">
        <v>407</v>
      </c>
      <c r="E1528" s="18">
        <v>1</v>
      </c>
      <c r="F1528" s="19">
        <v>22.25</v>
      </c>
      <c r="G1528" s="19">
        <v>22.25</v>
      </c>
    </row>
    <row r="1529" spans="1:7" ht="15" customHeight="1">
      <c r="A1529" s="1"/>
      <c r="B1529" s="1"/>
      <c r="C1529" s="1"/>
      <c r="D1529" s="1"/>
      <c r="E1529" s="494" t="s">
        <v>418</v>
      </c>
      <c r="F1529" s="495"/>
      <c r="G1529" s="20">
        <v>22.25</v>
      </c>
    </row>
    <row r="1530" spans="1:7" ht="15" customHeight="1">
      <c r="A1530" s="492" t="s">
        <v>430</v>
      </c>
      <c r="B1530" s="493"/>
      <c r="C1530" s="11" t="s">
        <v>399</v>
      </c>
      <c r="D1530" s="11" t="s">
        <v>400</v>
      </c>
      <c r="E1530" s="11" t="s">
        <v>401</v>
      </c>
      <c r="F1530" s="11" t="s">
        <v>402</v>
      </c>
      <c r="G1530" s="11" t="s">
        <v>403</v>
      </c>
    </row>
    <row r="1531" spans="1:7" ht="27.95" customHeight="1">
      <c r="A1531" s="16" t="s">
        <v>1497</v>
      </c>
      <c r="B1531" s="17" t="s">
        <v>1498</v>
      </c>
      <c r="C1531" s="16" t="s">
        <v>406</v>
      </c>
      <c r="D1531" s="16" t="s">
        <v>458</v>
      </c>
      <c r="E1531" s="18">
        <v>0.0001</v>
      </c>
      <c r="F1531" s="19">
        <v>5921.47</v>
      </c>
      <c r="G1531" s="19">
        <v>0.592147</v>
      </c>
    </row>
    <row r="1532" spans="1:7" ht="15" customHeight="1">
      <c r="A1532" s="1"/>
      <c r="B1532" s="1"/>
      <c r="C1532" s="1"/>
      <c r="D1532" s="1"/>
      <c r="E1532" s="494" t="s">
        <v>440</v>
      </c>
      <c r="F1532" s="495"/>
      <c r="G1532" s="20">
        <v>0.59</v>
      </c>
    </row>
    <row r="1533" spans="1:7" ht="15" customHeight="1">
      <c r="A1533" s="1"/>
      <c r="B1533" s="1"/>
      <c r="C1533" s="1"/>
      <c r="D1533" s="1"/>
      <c r="E1533" s="496" t="s">
        <v>425</v>
      </c>
      <c r="F1533" s="497"/>
      <c r="G1533" s="10">
        <v>22.84</v>
      </c>
    </row>
    <row r="1534" spans="1:7" ht="9.95" customHeight="1">
      <c r="A1534" s="1"/>
      <c r="B1534" s="1"/>
      <c r="C1534" s="498" t="s">
        <v>355</v>
      </c>
      <c r="D1534" s="499"/>
      <c r="E1534" s="1"/>
      <c r="F1534" s="1"/>
      <c r="G1534" s="1"/>
    </row>
    <row r="1535" spans="1:7" ht="20.1" customHeight="1">
      <c r="A1535" s="485" t="s">
        <v>1500</v>
      </c>
      <c r="B1535" s="486"/>
      <c r="C1535" s="486"/>
      <c r="D1535" s="486"/>
      <c r="E1535" s="486"/>
      <c r="F1535" s="486"/>
      <c r="G1535" s="486"/>
    </row>
    <row r="1536" spans="1:7" ht="15" customHeight="1">
      <c r="A1536" s="492" t="s">
        <v>430</v>
      </c>
      <c r="B1536" s="493"/>
      <c r="C1536" s="11" t="s">
        <v>399</v>
      </c>
      <c r="D1536" s="11" t="s">
        <v>400</v>
      </c>
      <c r="E1536" s="11" t="s">
        <v>401</v>
      </c>
      <c r="F1536" s="11" t="s">
        <v>402</v>
      </c>
      <c r="G1536" s="11" t="s">
        <v>403</v>
      </c>
    </row>
    <row r="1537" spans="1:7" ht="15" customHeight="1">
      <c r="A1537" s="16" t="s">
        <v>1136</v>
      </c>
      <c r="B1537" s="17" t="s">
        <v>1137</v>
      </c>
      <c r="C1537" s="16" t="s">
        <v>406</v>
      </c>
      <c r="D1537" s="16" t="s">
        <v>1138</v>
      </c>
      <c r="E1537" s="18">
        <v>1.7</v>
      </c>
      <c r="F1537" s="19">
        <v>0.9096</v>
      </c>
      <c r="G1537" s="19">
        <v>1.54632</v>
      </c>
    </row>
    <row r="1538" spans="1:7" ht="20.1" customHeight="1">
      <c r="A1538" s="16" t="s">
        <v>1501</v>
      </c>
      <c r="B1538" s="17" t="s">
        <v>1502</v>
      </c>
      <c r="C1538" s="16" t="s">
        <v>406</v>
      </c>
      <c r="D1538" s="16" t="s">
        <v>458</v>
      </c>
      <c r="E1538" s="18">
        <v>0.0002667</v>
      </c>
      <c r="F1538" s="19">
        <v>9062.97</v>
      </c>
      <c r="G1538" s="19">
        <v>2.417094099</v>
      </c>
    </row>
    <row r="1539" spans="1:7" ht="15" customHeight="1">
      <c r="A1539" s="1"/>
      <c r="B1539" s="1"/>
      <c r="C1539" s="1"/>
      <c r="D1539" s="1"/>
      <c r="E1539" s="494" t="s">
        <v>440</v>
      </c>
      <c r="F1539" s="495"/>
      <c r="G1539" s="20">
        <v>3.97</v>
      </c>
    </row>
    <row r="1540" spans="1:7" ht="15" customHeight="1">
      <c r="A1540" s="1"/>
      <c r="B1540" s="1"/>
      <c r="C1540" s="1"/>
      <c r="D1540" s="1"/>
      <c r="E1540" s="496" t="s">
        <v>425</v>
      </c>
      <c r="F1540" s="497"/>
      <c r="G1540" s="10">
        <v>3.96</v>
      </c>
    </row>
    <row r="1541" spans="1:7" ht="9.95" customHeight="1">
      <c r="A1541" s="1"/>
      <c r="B1541" s="1"/>
      <c r="C1541" s="498" t="s">
        <v>355</v>
      </c>
      <c r="D1541" s="499"/>
      <c r="E1541" s="1"/>
      <c r="F1541" s="1"/>
      <c r="G1541" s="1"/>
    </row>
    <row r="1542" spans="1:7" ht="20.1" customHeight="1">
      <c r="A1542" s="485" t="s">
        <v>1503</v>
      </c>
      <c r="B1542" s="486"/>
      <c r="C1542" s="486"/>
      <c r="D1542" s="486"/>
      <c r="E1542" s="486"/>
      <c r="F1542" s="486"/>
      <c r="G1542" s="486"/>
    </row>
    <row r="1543" spans="1:7" ht="15" customHeight="1">
      <c r="A1543" s="492" t="s">
        <v>430</v>
      </c>
      <c r="B1543" s="493"/>
      <c r="C1543" s="11" t="s">
        <v>399</v>
      </c>
      <c r="D1543" s="11" t="s">
        <v>400</v>
      </c>
      <c r="E1543" s="11" t="s">
        <v>401</v>
      </c>
      <c r="F1543" s="11" t="s">
        <v>402</v>
      </c>
      <c r="G1543" s="11" t="s">
        <v>403</v>
      </c>
    </row>
    <row r="1544" spans="1:7" ht="20.1" customHeight="1">
      <c r="A1544" s="16" t="s">
        <v>1501</v>
      </c>
      <c r="B1544" s="17" t="s">
        <v>1502</v>
      </c>
      <c r="C1544" s="16" t="s">
        <v>406</v>
      </c>
      <c r="D1544" s="16" t="s">
        <v>458</v>
      </c>
      <c r="E1544" s="18">
        <v>0.0001667</v>
      </c>
      <c r="F1544" s="19">
        <v>9062.97</v>
      </c>
      <c r="G1544" s="19">
        <v>1.510797099</v>
      </c>
    </row>
    <row r="1545" spans="1:7" ht="15" customHeight="1">
      <c r="A1545" s="1"/>
      <c r="B1545" s="1"/>
      <c r="C1545" s="1"/>
      <c r="D1545" s="1"/>
      <c r="E1545" s="494" t="s">
        <v>440</v>
      </c>
      <c r="F1545" s="495"/>
      <c r="G1545" s="20">
        <v>1.51</v>
      </c>
    </row>
    <row r="1546" spans="1:7" ht="15" customHeight="1">
      <c r="A1546" s="1"/>
      <c r="B1546" s="1"/>
      <c r="C1546" s="1"/>
      <c r="D1546" s="1"/>
      <c r="E1546" s="496" t="s">
        <v>425</v>
      </c>
      <c r="F1546" s="497"/>
      <c r="G1546" s="10">
        <v>1.51</v>
      </c>
    </row>
    <row r="1547" spans="1:7" ht="9.95" customHeight="1">
      <c r="A1547" s="1"/>
      <c r="B1547" s="1"/>
      <c r="C1547" s="498" t="s">
        <v>355</v>
      </c>
      <c r="D1547" s="499"/>
      <c r="E1547" s="1"/>
      <c r="F1547" s="1"/>
      <c r="G1547" s="1"/>
    </row>
    <row r="1548" spans="1:7" ht="20.1" customHeight="1">
      <c r="A1548" s="485" t="s">
        <v>1504</v>
      </c>
      <c r="B1548" s="486"/>
      <c r="C1548" s="486"/>
      <c r="D1548" s="486"/>
      <c r="E1548" s="486"/>
      <c r="F1548" s="486"/>
      <c r="G1548" s="486"/>
    </row>
    <row r="1549" spans="1:7" ht="15" customHeight="1">
      <c r="A1549" s="492" t="s">
        <v>430</v>
      </c>
      <c r="B1549" s="493"/>
      <c r="C1549" s="11" t="s">
        <v>399</v>
      </c>
      <c r="D1549" s="11" t="s">
        <v>400</v>
      </c>
      <c r="E1549" s="11" t="s">
        <v>401</v>
      </c>
      <c r="F1549" s="11" t="s">
        <v>402</v>
      </c>
      <c r="G1549" s="11" t="s">
        <v>403</v>
      </c>
    </row>
    <row r="1550" spans="1:7" ht="15" customHeight="1">
      <c r="A1550" s="16" t="s">
        <v>1136</v>
      </c>
      <c r="B1550" s="17" t="s">
        <v>1137</v>
      </c>
      <c r="C1550" s="16" t="s">
        <v>406</v>
      </c>
      <c r="D1550" s="16" t="s">
        <v>1138</v>
      </c>
      <c r="E1550" s="18">
        <v>1.7</v>
      </c>
      <c r="F1550" s="19">
        <v>0.9096</v>
      </c>
      <c r="G1550" s="19">
        <v>1.54632</v>
      </c>
    </row>
    <row r="1551" spans="1:7" ht="27.95" customHeight="1">
      <c r="A1551" s="16" t="s">
        <v>1505</v>
      </c>
      <c r="B1551" s="17" t="s">
        <v>1506</v>
      </c>
      <c r="C1551" s="16" t="s">
        <v>406</v>
      </c>
      <c r="D1551" s="16" t="s">
        <v>458</v>
      </c>
      <c r="E1551" s="18">
        <v>0.0002667</v>
      </c>
      <c r="F1551" s="19">
        <v>6458.1</v>
      </c>
      <c r="G1551" s="19">
        <v>1.72237527</v>
      </c>
    </row>
    <row r="1552" spans="1:7" ht="15" customHeight="1">
      <c r="A1552" s="1"/>
      <c r="B1552" s="1"/>
      <c r="C1552" s="1"/>
      <c r="D1552" s="1"/>
      <c r="E1552" s="494" t="s">
        <v>440</v>
      </c>
      <c r="F1552" s="495"/>
      <c r="G1552" s="20">
        <v>3.27</v>
      </c>
    </row>
    <row r="1553" spans="1:7" ht="15" customHeight="1">
      <c r="A1553" s="1"/>
      <c r="B1553" s="1"/>
      <c r="C1553" s="1"/>
      <c r="D1553" s="1"/>
      <c r="E1553" s="496" t="s">
        <v>425</v>
      </c>
      <c r="F1553" s="497"/>
      <c r="G1553" s="10">
        <v>3.26</v>
      </c>
    </row>
    <row r="1554" spans="1:7" ht="9.95" customHeight="1">
      <c r="A1554" s="1"/>
      <c r="B1554" s="1"/>
      <c r="C1554" s="498" t="s">
        <v>355</v>
      </c>
      <c r="D1554" s="499"/>
      <c r="E1554" s="1"/>
      <c r="F1554" s="1"/>
      <c r="G1554" s="1"/>
    </row>
    <row r="1555" spans="1:7" ht="20.1" customHeight="1">
      <c r="A1555" s="485" t="s">
        <v>1507</v>
      </c>
      <c r="B1555" s="486"/>
      <c r="C1555" s="486"/>
      <c r="D1555" s="486"/>
      <c r="E1555" s="486"/>
      <c r="F1555" s="486"/>
      <c r="G1555" s="486"/>
    </row>
    <row r="1556" spans="1:7" ht="15" customHeight="1">
      <c r="A1556" s="492" t="s">
        <v>430</v>
      </c>
      <c r="B1556" s="493"/>
      <c r="C1556" s="11" t="s">
        <v>399</v>
      </c>
      <c r="D1556" s="11" t="s">
        <v>400</v>
      </c>
      <c r="E1556" s="11" t="s">
        <v>401</v>
      </c>
      <c r="F1556" s="11" t="s">
        <v>402</v>
      </c>
      <c r="G1556" s="11" t="s">
        <v>403</v>
      </c>
    </row>
    <row r="1557" spans="1:7" ht="27.95" customHeight="1">
      <c r="A1557" s="16" t="s">
        <v>1505</v>
      </c>
      <c r="B1557" s="17" t="s">
        <v>1506</v>
      </c>
      <c r="C1557" s="16" t="s">
        <v>406</v>
      </c>
      <c r="D1557" s="16" t="s">
        <v>458</v>
      </c>
      <c r="E1557" s="18">
        <v>0.0001667</v>
      </c>
      <c r="F1557" s="19">
        <v>6458.1</v>
      </c>
      <c r="G1557" s="19">
        <v>1.07656527</v>
      </c>
    </row>
    <row r="1558" spans="1:7" ht="15" customHeight="1">
      <c r="A1558" s="1"/>
      <c r="B1558" s="1"/>
      <c r="C1558" s="1"/>
      <c r="D1558" s="1"/>
      <c r="E1558" s="494" t="s">
        <v>440</v>
      </c>
      <c r="F1558" s="495"/>
      <c r="G1558" s="20">
        <v>1.08</v>
      </c>
    </row>
    <row r="1559" spans="1:7" ht="15" customHeight="1">
      <c r="A1559" s="1"/>
      <c r="B1559" s="1"/>
      <c r="C1559" s="1"/>
      <c r="D1559" s="1"/>
      <c r="E1559" s="496" t="s">
        <v>425</v>
      </c>
      <c r="F1559" s="497"/>
      <c r="G1559" s="10">
        <v>1.07</v>
      </c>
    </row>
    <row r="1560" spans="1:7" ht="9.95" customHeight="1">
      <c r="A1560" s="1"/>
      <c r="B1560" s="1"/>
      <c r="C1560" s="498" t="s">
        <v>355</v>
      </c>
      <c r="D1560" s="499"/>
      <c r="E1560" s="1"/>
      <c r="F1560" s="1"/>
      <c r="G1560" s="1"/>
    </row>
    <row r="1561" spans="1:7" ht="20.1" customHeight="1">
      <c r="A1561" s="485" t="s">
        <v>1508</v>
      </c>
      <c r="B1561" s="486"/>
      <c r="C1561" s="486"/>
      <c r="D1561" s="486"/>
      <c r="E1561" s="486"/>
      <c r="F1561" s="486"/>
      <c r="G1561" s="486"/>
    </row>
    <row r="1562" spans="1:7" ht="15" customHeight="1">
      <c r="A1562" s="492" t="s">
        <v>430</v>
      </c>
      <c r="B1562" s="493"/>
      <c r="C1562" s="11" t="s">
        <v>399</v>
      </c>
      <c r="D1562" s="11" t="s">
        <v>400</v>
      </c>
      <c r="E1562" s="11" t="s">
        <v>401</v>
      </c>
      <c r="F1562" s="11" t="s">
        <v>402</v>
      </c>
      <c r="G1562" s="11" t="s">
        <v>403</v>
      </c>
    </row>
    <row r="1563" spans="1:7" ht="15" customHeight="1">
      <c r="A1563" s="16" t="s">
        <v>608</v>
      </c>
      <c r="B1563" s="17" t="s">
        <v>609</v>
      </c>
      <c r="C1563" s="16" t="s">
        <v>406</v>
      </c>
      <c r="D1563" s="16" t="s">
        <v>610</v>
      </c>
      <c r="E1563" s="18">
        <v>1.5</v>
      </c>
      <c r="F1563" s="19">
        <v>6.816</v>
      </c>
      <c r="G1563" s="19">
        <v>10.224</v>
      </c>
    </row>
    <row r="1564" spans="1:7" ht="20.1" customHeight="1">
      <c r="A1564" s="16" t="s">
        <v>1509</v>
      </c>
      <c r="B1564" s="17" t="s">
        <v>1510</v>
      </c>
      <c r="C1564" s="16" t="s">
        <v>406</v>
      </c>
      <c r="D1564" s="16" t="s">
        <v>458</v>
      </c>
      <c r="E1564" s="18">
        <v>0.0002667</v>
      </c>
      <c r="F1564" s="19">
        <v>5768</v>
      </c>
      <c r="G1564" s="19">
        <v>1.5383256</v>
      </c>
    </row>
    <row r="1565" spans="1:7" ht="15" customHeight="1">
      <c r="A1565" s="1"/>
      <c r="B1565" s="1"/>
      <c r="C1565" s="1"/>
      <c r="D1565" s="1"/>
      <c r="E1565" s="494" t="s">
        <v>440</v>
      </c>
      <c r="F1565" s="495"/>
      <c r="G1565" s="20">
        <v>11.76</v>
      </c>
    </row>
    <row r="1566" spans="1:7" ht="15" customHeight="1">
      <c r="A1566" s="1"/>
      <c r="B1566" s="1"/>
      <c r="C1566" s="1"/>
      <c r="D1566" s="1"/>
      <c r="E1566" s="496" t="s">
        <v>425</v>
      </c>
      <c r="F1566" s="497"/>
      <c r="G1566" s="10">
        <v>11.76</v>
      </c>
    </row>
    <row r="1567" spans="1:7" ht="9.95" customHeight="1">
      <c r="A1567" s="1"/>
      <c r="B1567" s="1"/>
      <c r="C1567" s="498" t="s">
        <v>355</v>
      </c>
      <c r="D1567" s="499"/>
      <c r="E1567" s="1"/>
      <c r="F1567" s="1"/>
      <c r="G1567" s="1"/>
    </row>
    <row r="1568" spans="1:7" ht="20.1" customHeight="1">
      <c r="A1568" s="485" t="s">
        <v>1511</v>
      </c>
      <c r="B1568" s="486"/>
      <c r="C1568" s="486"/>
      <c r="D1568" s="486"/>
      <c r="E1568" s="486"/>
      <c r="F1568" s="486"/>
      <c r="G1568" s="486"/>
    </row>
    <row r="1569" spans="1:7" ht="15" customHeight="1">
      <c r="A1569" s="492" t="s">
        <v>430</v>
      </c>
      <c r="B1569" s="493"/>
      <c r="C1569" s="11" t="s">
        <v>399</v>
      </c>
      <c r="D1569" s="11" t="s">
        <v>400</v>
      </c>
      <c r="E1569" s="11" t="s">
        <v>401</v>
      </c>
      <c r="F1569" s="11" t="s">
        <v>402</v>
      </c>
      <c r="G1569" s="11" t="s">
        <v>403</v>
      </c>
    </row>
    <row r="1570" spans="1:7" ht="20.1" customHeight="1">
      <c r="A1570" s="16" t="s">
        <v>1509</v>
      </c>
      <c r="B1570" s="17" t="s">
        <v>1510</v>
      </c>
      <c r="C1570" s="16" t="s">
        <v>406</v>
      </c>
      <c r="D1570" s="16" t="s">
        <v>458</v>
      </c>
      <c r="E1570" s="18">
        <v>0.0001667</v>
      </c>
      <c r="F1570" s="19">
        <v>5768</v>
      </c>
      <c r="G1570" s="19">
        <v>0.9615256</v>
      </c>
    </row>
    <row r="1571" spans="1:7" ht="15" customHeight="1">
      <c r="A1571" s="1"/>
      <c r="B1571" s="1"/>
      <c r="C1571" s="1"/>
      <c r="D1571" s="1"/>
      <c r="E1571" s="494" t="s">
        <v>440</v>
      </c>
      <c r="F1571" s="495"/>
      <c r="G1571" s="20">
        <v>0.96</v>
      </c>
    </row>
    <row r="1572" spans="1:7" ht="15" customHeight="1">
      <c r="A1572" s="1"/>
      <c r="B1572" s="1"/>
      <c r="C1572" s="1"/>
      <c r="D1572" s="1"/>
      <c r="E1572" s="496" t="s">
        <v>425</v>
      </c>
      <c r="F1572" s="497"/>
      <c r="G1572" s="10">
        <v>0.96</v>
      </c>
    </row>
    <row r="1573" spans="1:7" ht="9.95" customHeight="1">
      <c r="A1573" s="1"/>
      <c r="B1573" s="1"/>
      <c r="C1573" s="498" t="s">
        <v>355</v>
      </c>
      <c r="D1573" s="499"/>
      <c r="E1573" s="1"/>
      <c r="F1573" s="1"/>
      <c r="G1573" s="1"/>
    </row>
    <row r="1574" spans="1:7" ht="20.1" customHeight="1">
      <c r="A1574" s="485" t="s">
        <v>1512</v>
      </c>
      <c r="B1574" s="486"/>
      <c r="C1574" s="486"/>
      <c r="D1574" s="486"/>
      <c r="E1574" s="486"/>
      <c r="F1574" s="486"/>
      <c r="G1574" s="486"/>
    </row>
    <row r="1575" spans="1:7" ht="15" customHeight="1">
      <c r="A1575" s="492" t="s">
        <v>419</v>
      </c>
      <c r="B1575" s="493"/>
      <c r="C1575" s="11" t="s">
        <v>399</v>
      </c>
      <c r="D1575" s="11" t="s">
        <v>400</v>
      </c>
      <c r="E1575" s="11" t="s">
        <v>401</v>
      </c>
      <c r="F1575" s="11" t="s">
        <v>402</v>
      </c>
      <c r="G1575" s="11" t="s">
        <v>403</v>
      </c>
    </row>
    <row r="1576" spans="1:7" ht="36" customHeight="1">
      <c r="A1576" s="16" t="s">
        <v>1263</v>
      </c>
      <c r="B1576" s="17" t="s">
        <v>1264</v>
      </c>
      <c r="C1576" s="16" t="s">
        <v>406</v>
      </c>
      <c r="D1576" s="16" t="s">
        <v>471</v>
      </c>
      <c r="E1576" s="18">
        <v>1</v>
      </c>
      <c r="F1576" s="19">
        <v>323.31</v>
      </c>
      <c r="G1576" s="19">
        <v>323.31</v>
      </c>
    </row>
    <row r="1577" spans="1:7" ht="36" customHeight="1">
      <c r="A1577" s="16" t="s">
        <v>524</v>
      </c>
      <c r="B1577" s="17" t="s">
        <v>525</v>
      </c>
      <c r="C1577" s="16" t="s">
        <v>406</v>
      </c>
      <c r="D1577" s="16" t="s">
        <v>471</v>
      </c>
      <c r="E1577" s="18">
        <v>1</v>
      </c>
      <c r="F1577" s="19">
        <v>72.79</v>
      </c>
      <c r="G1577" s="19">
        <v>72.79</v>
      </c>
    </row>
    <row r="1578" spans="1:7" ht="44.1" customHeight="1">
      <c r="A1578" s="16" t="s">
        <v>598</v>
      </c>
      <c r="B1578" s="17" t="s">
        <v>599</v>
      </c>
      <c r="C1578" s="16" t="s">
        <v>406</v>
      </c>
      <c r="D1578" s="16" t="s">
        <v>471</v>
      </c>
      <c r="E1578" s="18">
        <v>1</v>
      </c>
      <c r="F1578" s="19">
        <v>105.95</v>
      </c>
      <c r="G1578" s="19">
        <v>105.95</v>
      </c>
    </row>
    <row r="1579" spans="1:7" ht="15" customHeight="1">
      <c r="A1579" s="1"/>
      <c r="B1579" s="1"/>
      <c r="C1579" s="1"/>
      <c r="D1579" s="1"/>
      <c r="E1579" s="494" t="s">
        <v>424</v>
      </c>
      <c r="F1579" s="495"/>
      <c r="G1579" s="20">
        <v>502.05</v>
      </c>
    </row>
    <row r="1580" spans="1:7" ht="15" customHeight="1">
      <c r="A1580" s="1"/>
      <c r="B1580" s="1"/>
      <c r="C1580" s="1"/>
      <c r="D1580" s="1"/>
      <c r="E1580" s="496" t="s">
        <v>425</v>
      </c>
      <c r="F1580" s="497"/>
      <c r="G1580" s="10">
        <v>502.06</v>
      </c>
    </row>
    <row r="1581" spans="1:7" ht="9.95" customHeight="1">
      <c r="A1581" s="1"/>
      <c r="B1581" s="1"/>
      <c r="C1581" s="498" t="s">
        <v>355</v>
      </c>
      <c r="D1581" s="499"/>
      <c r="E1581" s="1"/>
      <c r="F1581" s="1"/>
      <c r="G1581" s="1"/>
    </row>
    <row r="1582" spans="1:7" ht="20.1" customHeight="1">
      <c r="A1582" s="485" t="s">
        <v>1513</v>
      </c>
      <c r="B1582" s="486"/>
      <c r="C1582" s="486"/>
      <c r="D1582" s="486"/>
      <c r="E1582" s="486"/>
      <c r="F1582" s="486"/>
      <c r="G1582" s="486"/>
    </row>
    <row r="1583" spans="1:7" ht="15" customHeight="1">
      <c r="A1583" s="492" t="s">
        <v>398</v>
      </c>
      <c r="B1583" s="493"/>
      <c r="C1583" s="11" t="s">
        <v>399</v>
      </c>
      <c r="D1583" s="11" t="s">
        <v>400</v>
      </c>
      <c r="E1583" s="11" t="s">
        <v>401</v>
      </c>
      <c r="F1583" s="11" t="s">
        <v>402</v>
      </c>
      <c r="G1583" s="11" t="s">
        <v>403</v>
      </c>
    </row>
    <row r="1584" spans="1:7" ht="20.1" customHeight="1">
      <c r="A1584" s="16" t="s">
        <v>414</v>
      </c>
      <c r="B1584" s="17" t="s">
        <v>429</v>
      </c>
      <c r="C1584" s="16" t="s">
        <v>406</v>
      </c>
      <c r="D1584" s="16" t="s">
        <v>407</v>
      </c>
      <c r="E1584" s="18">
        <v>9</v>
      </c>
      <c r="F1584" s="19">
        <v>14.34</v>
      </c>
      <c r="G1584" s="19">
        <v>132.9318</v>
      </c>
    </row>
    <row r="1585" spans="1:7" ht="15" customHeight="1">
      <c r="A1585" s="1"/>
      <c r="B1585" s="1"/>
      <c r="C1585" s="1"/>
      <c r="D1585" s="1"/>
      <c r="E1585" s="494" t="s">
        <v>418</v>
      </c>
      <c r="F1585" s="495"/>
      <c r="G1585" s="20">
        <v>132.93</v>
      </c>
    </row>
    <row r="1586" spans="1:7" ht="15" customHeight="1">
      <c r="A1586" s="492" t="s">
        <v>430</v>
      </c>
      <c r="B1586" s="493"/>
      <c r="C1586" s="11" t="s">
        <v>399</v>
      </c>
      <c r="D1586" s="11" t="s">
        <v>400</v>
      </c>
      <c r="E1586" s="11" t="s">
        <v>401</v>
      </c>
      <c r="F1586" s="11" t="s">
        <v>402</v>
      </c>
      <c r="G1586" s="11" t="s">
        <v>403</v>
      </c>
    </row>
    <row r="1587" spans="1:7" ht="15" customHeight="1">
      <c r="A1587" s="16" t="s">
        <v>839</v>
      </c>
      <c r="B1587" s="17" t="s">
        <v>840</v>
      </c>
      <c r="C1587" s="16" t="s">
        <v>406</v>
      </c>
      <c r="D1587" s="16" t="s">
        <v>439</v>
      </c>
      <c r="E1587" s="18">
        <v>1250</v>
      </c>
      <c r="F1587" s="19">
        <v>0.516</v>
      </c>
      <c r="G1587" s="19">
        <v>645</v>
      </c>
    </row>
    <row r="1588" spans="1:7" ht="15" customHeight="1">
      <c r="A1588" s="1"/>
      <c r="B1588" s="1"/>
      <c r="C1588" s="1"/>
      <c r="D1588" s="1"/>
      <c r="E1588" s="494" t="s">
        <v>440</v>
      </c>
      <c r="F1588" s="495"/>
      <c r="G1588" s="20">
        <v>645</v>
      </c>
    </row>
    <row r="1589" spans="1:7" ht="15" customHeight="1">
      <c r="A1589" s="1"/>
      <c r="B1589" s="1"/>
      <c r="C1589" s="1"/>
      <c r="D1589" s="1"/>
      <c r="E1589" s="496" t="s">
        <v>425</v>
      </c>
      <c r="F1589" s="497"/>
      <c r="G1589" s="10">
        <v>777.93</v>
      </c>
    </row>
    <row r="1590" spans="1:7" ht="9.95" customHeight="1">
      <c r="A1590" s="1"/>
      <c r="B1590" s="1"/>
      <c r="C1590" s="498" t="s">
        <v>355</v>
      </c>
      <c r="D1590" s="499"/>
      <c r="E1590" s="1"/>
      <c r="F1590" s="1"/>
      <c r="G1590" s="1"/>
    </row>
    <row r="1591" spans="1:7" ht="20.1" customHeight="1">
      <c r="A1591" s="485" t="s">
        <v>1514</v>
      </c>
      <c r="B1591" s="486"/>
      <c r="C1591" s="486"/>
      <c r="D1591" s="486"/>
      <c r="E1591" s="486"/>
      <c r="F1591" s="486"/>
      <c r="G1591" s="486"/>
    </row>
    <row r="1592" spans="1:7" ht="15" customHeight="1">
      <c r="A1592" s="492" t="s">
        <v>398</v>
      </c>
      <c r="B1592" s="493"/>
      <c r="C1592" s="11" t="s">
        <v>399</v>
      </c>
      <c r="D1592" s="11" t="s">
        <v>400</v>
      </c>
      <c r="E1592" s="11" t="s">
        <v>401</v>
      </c>
      <c r="F1592" s="11" t="s">
        <v>402</v>
      </c>
      <c r="G1592" s="11" t="s">
        <v>403</v>
      </c>
    </row>
    <row r="1593" spans="1:7" ht="20.1" customHeight="1">
      <c r="A1593" s="16" t="s">
        <v>414</v>
      </c>
      <c r="B1593" s="17" t="s">
        <v>429</v>
      </c>
      <c r="C1593" s="16" t="s">
        <v>406</v>
      </c>
      <c r="D1593" s="16" t="s">
        <v>407</v>
      </c>
      <c r="E1593" s="18">
        <v>11</v>
      </c>
      <c r="F1593" s="19">
        <v>14.34</v>
      </c>
      <c r="G1593" s="19">
        <v>162.4722</v>
      </c>
    </row>
    <row r="1594" spans="1:7" ht="15" customHeight="1">
      <c r="A1594" s="1"/>
      <c r="B1594" s="1"/>
      <c r="C1594" s="1"/>
      <c r="D1594" s="1"/>
      <c r="E1594" s="494" t="s">
        <v>418</v>
      </c>
      <c r="F1594" s="495"/>
      <c r="G1594" s="20">
        <v>162.47</v>
      </c>
    </row>
    <row r="1595" spans="1:7" ht="15" customHeight="1">
      <c r="A1595" s="492" t="s">
        <v>430</v>
      </c>
      <c r="B1595" s="493"/>
      <c r="C1595" s="11" t="s">
        <v>399</v>
      </c>
      <c r="D1595" s="11" t="s">
        <v>400</v>
      </c>
      <c r="E1595" s="11" t="s">
        <v>401</v>
      </c>
      <c r="F1595" s="11" t="s">
        <v>402</v>
      </c>
      <c r="G1595" s="11" t="s">
        <v>403</v>
      </c>
    </row>
    <row r="1596" spans="1:7" ht="20.1" customHeight="1">
      <c r="A1596" s="16" t="s">
        <v>673</v>
      </c>
      <c r="B1596" s="17" t="s">
        <v>1001</v>
      </c>
      <c r="C1596" s="16" t="s">
        <v>406</v>
      </c>
      <c r="D1596" s="16" t="s">
        <v>471</v>
      </c>
      <c r="E1596" s="18">
        <v>0.65</v>
      </c>
      <c r="F1596" s="19">
        <v>90</v>
      </c>
      <c r="G1596" s="19">
        <v>58.5</v>
      </c>
    </row>
    <row r="1597" spans="1:7" ht="15" customHeight="1">
      <c r="A1597" s="16" t="s">
        <v>839</v>
      </c>
      <c r="B1597" s="17" t="s">
        <v>840</v>
      </c>
      <c r="C1597" s="16" t="s">
        <v>406</v>
      </c>
      <c r="D1597" s="16" t="s">
        <v>439</v>
      </c>
      <c r="E1597" s="18">
        <v>287</v>
      </c>
      <c r="F1597" s="19">
        <v>0.516</v>
      </c>
      <c r="G1597" s="19">
        <v>148.092</v>
      </c>
    </row>
    <row r="1598" spans="1:7" ht="15" customHeight="1">
      <c r="A1598" s="16" t="s">
        <v>771</v>
      </c>
      <c r="B1598" s="17" t="s">
        <v>772</v>
      </c>
      <c r="C1598" s="16" t="s">
        <v>406</v>
      </c>
      <c r="D1598" s="16" t="s">
        <v>471</v>
      </c>
      <c r="E1598" s="18">
        <v>0.65</v>
      </c>
      <c r="F1598" s="19">
        <v>55.11</v>
      </c>
      <c r="G1598" s="19">
        <v>35.8215</v>
      </c>
    </row>
    <row r="1599" spans="1:7" ht="15" customHeight="1">
      <c r="A1599" s="1"/>
      <c r="B1599" s="1"/>
      <c r="C1599" s="1"/>
      <c r="D1599" s="1"/>
      <c r="E1599" s="494" t="s">
        <v>440</v>
      </c>
      <c r="F1599" s="495"/>
      <c r="G1599" s="20">
        <v>242.41</v>
      </c>
    </row>
    <row r="1600" spans="1:7" ht="15" customHeight="1">
      <c r="A1600" s="1"/>
      <c r="B1600" s="1"/>
      <c r="C1600" s="1"/>
      <c r="D1600" s="1"/>
      <c r="E1600" s="496" t="s">
        <v>425</v>
      </c>
      <c r="F1600" s="497"/>
      <c r="G1600" s="10">
        <v>404.88</v>
      </c>
    </row>
  </sheetData>
  <mergeCells count="1014">
    <mergeCell ref="A18:B18"/>
    <mergeCell ref="E20:F20"/>
    <mergeCell ref="E21:F21"/>
    <mergeCell ref="C22:D22"/>
    <mergeCell ref="A23:G23"/>
    <mergeCell ref="A7:B7"/>
    <mergeCell ref="E14:F14"/>
    <mergeCell ref="E15:F15"/>
    <mergeCell ref="C16:D16"/>
    <mergeCell ref="A17:G17"/>
    <mergeCell ref="A1:G1"/>
    <mergeCell ref="C2:D2"/>
    <mergeCell ref="A3:G3"/>
    <mergeCell ref="A4:B4"/>
    <mergeCell ref="E6:F6"/>
    <mergeCell ref="E50:F50"/>
    <mergeCell ref="E51:F51"/>
    <mergeCell ref="C52:D52"/>
    <mergeCell ref="A53:G53"/>
    <mergeCell ref="A54:B54"/>
    <mergeCell ref="A39:B39"/>
    <mergeCell ref="E42:F42"/>
    <mergeCell ref="A43:B43"/>
    <mergeCell ref="E46:F46"/>
    <mergeCell ref="A47:B47"/>
    <mergeCell ref="A33:B33"/>
    <mergeCell ref="E35:F35"/>
    <mergeCell ref="E36:F36"/>
    <mergeCell ref="C37:D37"/>
    <mergeCell ref="A38:G38"/>
    <mergeCell ref="A24:B24"/>
    <mergeCell ref="E29:F29"/>
    <mergeCell ref="E30:F30"/>
    <mergeCell ref="C31:D31"/>
    <mergeCell ref="A32:G32"/>
    <mergeCell ref="A81:B81"/>
    <mergeCell ref="E84:F84"/>
    <mergeCell ref="E85:F85"/>
    <mergeCell ref="C86:D86"/>
    <mergeCell ref="A87:G87"/>
    <mergeCell ref="A72:G72"/>
    <mergeCell ref="A73:B73"/>
    <mergeCell ref="E76:F76"/>
    <mergeCell ref="A77:B77"/>
    <mergeCell ref="E80:F80"/>
    <mergeCell ref="A66:G66"/>
    <mergeCell ref="A67:B67"/>
    <mergeCell ref="E69:F69"/>
    <mergeCell ref="E70:F70"/>
    <mergeCell ref="C71:D71"/>
    <mergeCell ref="E56:F56"/>
    <mergeCell ref="A57:B57"/>
    <mergeCell ref="E63:F63"/>
    <mergeCell ref="E64:F64"/>
    <mergeCell ref="C65:D65"/>
    <mergeCell ref="E115:F115"/>
    <mergeCell ref="E116:F116"/>
    <mergeCell ref="C117:D117"/>
    <mergeCell ref="A118:G118"/>
    <mergeCell ref="A119:B119"/>
    <mergeCell ref="E107:F107"/>
    <mergeCell ref="E108:F108"/>
    <mergeCell ref="C109:D109"/>
    <mergeCell ref="A110:G110"/>
    <mergeCell ref="A111:B111"/>
    <mergeCell ref="E99:F99"/>
    <mergeCell ref="E100:F100"/>
    <mergeCell ref="C101:D101"/>
    <mergeCell ref="A102:G102"/>
    <mergeCell ref="A103:B103"/>
    <mergeCell ref="A88:B88"/>
    <mergeCell ref="E91:F91"/>
    <mergeCell ref="A92:B92"/>
    <mergeCell ref="E95:F95"/>
    <mergeCell ref="A96:B96"/>
    <mergeCell ref="E146:F146"/>
    <mergeCell ref="C147:D147"/>
    <mergeCell ref="A148:G148"/>
    <mergeCell ref="A149:B149"/>
    <mergeCell ref="E152:F152"/>
    <mergeCell ref="E138:F138"/>
    <mergeCell ref="C139:D139"/>
    <mergeCell ref="A140:G140"/>
    <mergeCell ref="A141:B141"/>
    <mergeCell ref="E145:F145"/>
    <mergeCell ref="A131:G131"/>
    <mergeCell ref="A132:B132"/>
    <mergeCell ref="E134:F134"/>
    <mergeCell ref="A135:B135"/>
    <mergeCell ref="E137:F137"/>
    <mergeCell ref="E121:F121"/>
    <mergeCell ref="A122:B122"/>
    <mergeCell ref="E128:F128"/>
    <mergeCell ref="E129:F129"/>
    <mergeCell ref="C130:D130"/>
    <mergeCell ref="E181:F181"/>
    <mergeCell ref="E182:F182"/>
    <mergeCell ref="C183:D183"/>
    <mergeCell ref="A184:G184"/>
    <mergeCell ref="A185:B185"/>
    <mergeCell ref="C174:D174"/>
    <mergeCell ref="A175:G175"/>
    <mergeCell ref="A176:B176"/>
    <mergeCell ref="E178:F178"/>
    <mergeCell ref="A179:B179"/>
    <mergeCell ref="C168:D168"/>
    <mergeCell ref="A169:G169"/>
    <mergeCell ref="A170:B170"/>
    <mergeCell ref="E172:F172"/>
    <mergeCell ref="E173:F173"/>
    <mergeCell ref="A153:B153"/>
    <mergeCell ref="E156:F156"/>
    <mergeCell ref="A157:B157"/>
    <mergeCell ref="E166:F166"/>
    <mergeCell ref="E167:F167"/>
    <mergeCell ref="E210:F210"/>
    <mergeCell ref="C211:D211"/>
    <mergeCell ref="A212:G212"/>
    <mergeCell ref="A213:B213"/>
    <mergeCell ref="E216:F216"/>
    <mergeCell ref="E204:F204"/>
    <mergeCell ref="C205:D205"/>
    <mergeCell ref="A206:G206"/>
    <mergeCell ref="A207:B207"/>
    <mergeCell ref="E209:F209"/>
    <mergeCell ref="A197:G197"/>
    <mergeCell ref="A198:B198"/>
    <mergeCell ref="E200:F200"/>
    <mergeCell ref="A201:B201"/>
    <mergeCell ref="E203:F203"/>
    <mergeCell ref="E187:F187"/>
    <mergeCell ref="A188:B188"/>
    <mergeCell ref="E194:F194"/>
    <mergeCell ref="E195:F195"/>
    <mergeCell ref="C196:D196"/>
    <mergeCell ref="A240:B240"/>
    <mergeCell ref="E243:F243"/>
    <mergeCell ref="E244:F244"/>
    <mergeCell ref="C245:D245"/>
    <mergeCell ref="A246:G246"/>
    <mergeCell ref="A232:B232"/>
    <mergeCell ref="E236:F236"/>
    <mergeCell ref="E237:F237"/>
    <mergeCell ref="C238:D238"/>
    <mergeCell ref="A239:G239"/>
    <mergeCell ref="E223:F223"/>
    <mergeCell ref="C224:D224"/>
    <mergeCell ref="A225:G225"/>
    <mergeCell ref="A226:B226"/>
    <mergeCell ref="E231:F231"/>
    <mergeCell ref="E217:F217"/>
    <mergeCell ref="C218:D218"/>
    <mergeCell ref="A219:G219"/>
    <mergeCell ref="A220:B220"/>
    <mergeCell ref="E222:F222"/>
    <mergeCell ref="E271:F271"/>
    <mergeCell ref="A272:B272"/>
    <mergeCell ref="E274:F274"/>
    <mergeCell ref="E275:F275"/>
    <mergeCell ref="C276:D276"/>
    <mergeCell ref="E265:F265"/>
    <mergeCell ref="E266:F266"/>
    <mergeCell ref="C267:D267"/>
    <mergeCell ref="A268:G268"/>
    <mergeCell ref="A269:B269"/>
    <mergeCell ref="C254:D254"/>
    <mergeCell ref="A255:G255"/>
    <mergeCell ref="A256:B256"/>
    <mergeCell ref="E258:F258"/>
    <mergeCell ref="A259:B259"/>
    <mergeCell ref="A247:B247"/>
    <mergeCell ref="E249:F249"/>
    <mergeCell ref="A250:B250"/>
    <mergeCell ref="E252:F252"/>
    <mergeCell ref="E253:F253"/>
    <mergeCell ref="A299:B299"/>
    <mergeCell ref="E301:F301"/>
    <mergeCell ref="A302:B302"/>
    <mergeCell ref="E306:F306"/>
    <mergeCell ref="E307:F307"/>
    <mergeCell ref="A293:B293"/>
    <mergeCell ref="E295:F295"/>
    <mergeCell ref="E296:F296"/>
    <mergeCell ref="C297:D297"/>
    <mergeCell ref="A298:G298"/>
    <mergeCell ref="E287:F287"/>
    <mergeCell ref="C288:D288"/>
    <mergeCell ref="A289:G289"/>
    <mergeCell ref="A290:B290"/>
    <mergeCell ref="E292:F292"/>
    <mergeCell ref="A277:G277"/>
    <mergeCell ref="A278:B278"/>
    <mergeCell ref="E280:F280"/>
    <mergeCell ref="A281:B281"/>
    <mergeCell ref="E286:F286"/>
    <mergeCell ref="E329:F329"/>
    <mergeCell ref="E330:F330"/>
    <mergeCell ref="C331:D331"/>
    <mergeCell ref="A332:G332"/>
    <mergeCell ref="A333:B333"/>
    <mergeCell ref="E322:F322"/>
    <mergeCell ref="E323:F323"/>
    <mergeCell ref="C324:D324"/>
    <mergeCell ref="A325:G325"/>
    <mergeCell ref="A326:B326"/>
    <mergeCell ref="E316:F316"/>
    <mergeCell ref="E317:F317"/>
    <mergeCell ref="C318:D318"/>
    <mergeCell ref="A319:G319"/>
    <mergeCell ref="A320:B320"/>
    <mergeCell ref="C308:D308"/>
    <mergeCell ref="A309:G309"/>
    <mergeCell ref="A310:B310"/>
    <mergeCell ref="E312:F312"/>
    <mergeCell ref="A313:B313"/>
    <mergeCell ref="E358:F358"/>
    <mergeCell ref="C359:D359"/>
    <mergeCell ref="A360:G360"/>
    <mergeCell ref="A361:B361"/>
    <mergeCell ref="E363:F363"/>
    <mergeCell ref="A351:G351"/>
    <mergeCell ref="A352:B352"/>
    <mergeCell ref="E354:F354"/>
    <mergeCell ref="A355:B355"/>
    <mergeCell ref="E357:F357"/>
    <mergeCell ref="E341:F341"/>
    <mergeCell ref="A342:B342"/>
    <mergeCell ref="E348:F348"/>
    <mergeCell ref="E349:F349"/>
    <mergeCell ref="C350:D350"/>
    <mergeCell ref="E335:F335"/>
    <mergeCell ref="E336:F336"/>
    <mergeCell ref="C337:D337"/>
    <mergeCell ref="A338:G338"/>
    <mergeCell ref="A339:B339"/>
    <mergeCell ref="E391:F391"/>
    <mergeCell ref="E392:F392"/>
    <mergeCell ref="C393:D393"/>
    <mergeCell ref="A394:G394"/>
    <mergeCell ref="A395:B395"/>
    <mergeCell ref="C380:D380"/>
    <mergeCell ref="A381:G381"/>
    <mergeCell ref="A382:B382"/>
    <mergeCell ref="E384:F384"/>
    <mergeCell ref="A385:B385"/>
    <mergeCell ref="A373:B373"/>
    <mergeCell ref="E375:F375"/>
    <mergeCell ref="A376:B376"/>
    <mergeCell ref="E378:F378"/>
    <mergeCell ref="E379:F379"/>
    <mergeCell ref="A364:B364"/>
    <mergeCell ref="E369:F369"/>
    <mergeCell ref="E370:F370"/>
    <mergeCell ref="C371:D371"/>
    <mergeCell ref="A372:G372"/>
    <mergeCell ref="A420:B420"/>
    <mergeCell ref="E426:F426"/>
    <mergeCell ref="E427:F427"/>
    <mergeCell ref="C428:D428"/>
    <mergeCell ref="A429:G429"/>
    <mergeCell ref="E414:F414"/>
    <mergeCell ref="C415:D415"/>
    <mergeCell ref="A416:G416"/>
    <mergeCell ref="A417:B417"/>
    <mergeCell ref="E419:F419"/>
    <mergeCell ref="A407:G407"/>
    <mergeCell ref="A408:B408"/>
    <mergeCell ref="E410:F410"/>
    <mergeCell ref="A411:B411"/>
    <mergeCell ref="E413:F413"/>
    <mergeCell ref="E397:F397"/>
    <mergeCell ref="A398:B398"/>
    <mergeCell ref="E404:F404"/>
    <mergeCell ref="E405:F405"/>
    <mergeCell ref="C406:D406"/>
    <mergeCell ref="E457:F457"/>
    <mergeCell ref="E458:F458"/>
    <mergeCell ref="C459:D459"/>
    <mergeCell ref="A460:G460"/>
    <mergeCell ref="A461:B461"/>
    <mergeCell ref="C445:D445"/>
    <mergeCell ref="A446:G446"/>
    <mergeCell ref="A447:B447"/>
    <mergeCell ref="E452:F452"/>
    <mergeCell ref="A453:B453"/>
    <mergeCell ref="C437:D437"/>
    <mergeCell ref="A438:G438"/>
    <mergeCell ref="A439:B439"/>
    <mergeCell ref="E443:F443"/>
    <mergeCell ref="E444:F444"/>
    <mergeCell ref="A430:B430"/>
    <mergeCell ref="E432:F432"/>
    <mergeCell ref="A433:B433"/>
    <mergeCell ref="E435:F435"/>
    <mergeCell ref="E436:F436"/>
    <mergeCell ref="A486:B486"/>
    <mergeCell ref="E488:F488"/>
    <mergeCell ref="E489:F489"/>
    <mergeCell ref="C490:D490"/>
    <mergeCell ref="A491:G491"/>
    <mergeCell ref="A479:B479"/>
    <mergeCell ref="E482:F482"/>
    <mergeCell ref="E483:F483"/>
    <mergeCell ref="C484:D484"/>
    <mergeCell ref="A485:G485"/>
    <mergeCell ref="A469:G469"/>
    <mergeCell ref="A470:B470"/>
    <mergeCell ref="E473:F473"/>
    <mergeCell ref="A474:B474"/>
    <mergeCell ref="E478:F478"/>
    <mergeCell ref="E463:F463"/>
    <mergeCell ref="A464:B464"/>
    <mergeCell ref="E466:F466"/>
    <mergeCell ref="E467:F467"/>
    <mergeCell ref="C468:D468"/>
    <mergeCell ref="A516:B516"/>
    <mergeCell ref="E518:F518"/>
    <mergeCell ref="E519:F519"/>
    <mergeCell ref="C520:D520"/>
    <mergeCell ref="A521:G521"/>
    <mergeCell ref="A510:B510"/>
    <mergeCell ref="E512:F512"/>
    <mergeCell ref="E513:F513"/>
    <mergeCell ref="C514:D514"/>
    <mergeCell ref="A515:G515"/>
    <mergeCell ref="A501:B501"/>
    <mergeCell ref="E506:F506"/>
    <mergeCell ref="E507:F507"/>
    <mergeCell ref="C508:D508"/>
    <mergeCell ref="A509:G509"/>
    <mergeCell ref="A492:B492"/>
    <mergeCell ref="E497:F497"/>
    <mergeCell ref="E498:F498"/>
    <mergeCell ref="C499:D499"/>
    <mergeCell ref="A500:G500"/>
    <mergeCell ref="E549:F549"/>
    <mergeCell ref="A550:B550"/>
    <mergeCell ref="E552:F552"/>
    <mergeCell ref="E553:F553"/>
    <mergeCell ref="C554:D554"/>
    <mergeCell ref="E543:F543"/>
    <mergeCell ref="E544:F544"/>
    <mergeCell ref="C545:D545"/>
    <mergeCell ref="A546:G546"/>
    <mergeCell ref="A547:B547"/>
    <mergeCell ref="C532:D532"/>
    <mergeCell ref="A533:G533"/>
    <mergeCell ref="A534:B534"/>
    <mergeCell ref="E536:F536"/>
    <mergeCell ref="A537:B537"/>
    <mergeCell ref="A522:B522"/>
    <mergeCell ref="E524:F524"/>
    <mergeCell ref="A525:B525"/>
    <mergeCell ref="E530:F530"/>
    <mergeCell ref="E531:F531"/>
    <mergeCell ref="E579:F579"/>
    <mergeCell ref="C580:D580"/>
    <mergeCell ref="A581:G581"/>
    <mergeCell ref="A582:B582"/>
    <mergeCell ref="E585:F585"/>
    <mergeCell ref="E573:F573"/>
    <mergeCell ref="C574:D574"/>
    <mergeCell ref="A575:G575"/>
    <mergeCell ref="A576:B576"/>
    <mergeCell ref="E578:F578"/>
    <mergeCell ref="E567:F567"/>
    <mergeCell ref="C568:D568"/>
    <mergeCell ref="A569:G569"/>
    <mergeCell ref="A570:B570"/>
    <mergeCell ref="E572:F572"/>
    <mergeCell ref="A555:G555"/>
    <mergeCell ref="A556:B556"/>
    <mergeCell ref="E561:F561"/>
    <mergeCell ref="A562:B562"/>
    <mergeCell ref="E566:F566"/>
    <mergeCell ref="A614:G614"/>
    <mergeCell ref="A615:B615"/>
    <mergeCell ref="E620:F620"/>
    <mergeCell ref="E621:F621"/>
    <mergeCell ref="C622:D622"/>
    <mergeCell ref="E606:F606"/>
    <mergeCell ref="A607:B607"/>
    <mergeCell ref="E611:F611"/>
    <mergeCell ref="E612:F612"/>
    <mergeCell ref="C613:D613"/>
    <mergeCell ref="C595:D595"/>
    <mergeCell ref="A596:G596"/>
    <mergeCell ref="A597:B597"/>
    <mergeCell ref="E600:F600"/>
    <mergeCell ref="A601:B601"/>
    <mergeCell ref="A586:B586"/>
    <mergeCell ref="E589:F589"/>
    <mergeCell ref="A590:B590"/>
    <mergeCell ref="E593:F593"/>
    <mergeCell ref="E594:F594"/>
    <mergeCell ref="A647:B647"/>
    <mergeCell ref="E649:F649"/>
    <mergeCell ref="E650:F650"/>
    <mergeCell ref="C651:D651"/>
    <mergeCell ref="A652:G652"/>
    <mergeCell ref="E641:F641"/>
    <mergeCell ref="C642:D642"/>
    <mergeCell ref="A643:G643"/>
    <mergeCell ref="A644:B644"/>
    <mergeCell ref="E646:F646"/>
    <mergeCell ref="A630:G630"/>
    <mergeCell ref="A631:B631"/>
    <mergeCell ref="E633:F633"/>
    <mergeCell ref="A634:B634"/>
    <mergeCell ref="E640:F640"/>
    <mergeCell ref="A623:G623"/>
    <mergeCell ref="A624:B624"/>
    <mergeCell ref="E627:F627"/>
    <mergeCell ref="E628:F628"/>
    <mergeCell ref="C629:D629"/>
    <mergeCell ref="E684:F684"/>
    <mergeCell ref="E685:F685"/>
    <mergeCell ref="C686:D686"/>
    <mergeCell ref="A687:G687"/>
    <mergeCell ref="A688:B688"/>
    <mergeCell ref="E678:F678"/>
    <mergeCell ref="E679:F679"/>
    <mergeCell ref="C680:D680"/>
    <mergeCell ref="A681:G681"/>
    <mergeCell ref="A682:B682"/>
    <mergeCell ref="C666:D666"/>
    <mergeCell ref="A667:G667"/>
    <mergeCell ref="A668:B668"/>
    <mergeCell ref="E671:F671"/>
    <mergeCell ref="A672:B672"/>
    <mergeCell ref="A653:B653"/>
    <mergeCell ref="E656:F656"/>
    <mergeCell ref="A657:B657"/>
    <mergeCell ref="E664:F664"/>
    <mergeCell ref="E665:F665"/>
    <mergeCell ref="E713:F713"/>
    <mergeCell ref="C714:D714"/>
    <mergeCell ref="A715:G715"/>
    <mergeCell ref="A716:B716"/>
    <mergeCell ref="E719:F719"/>
    <mergeCell ref="E705:F705"/>
    <mergeCell ref="A706:B706"/>
    <mergeCell ref="E708:F708"/>
    <mergeCell ref="A709:B709"/>
    <mergeCell ref="E712:F712"/>
    <mergeCell ref="E698:F698"/>
    <mergeCell ref="E699:F699"/>
    <mergeCell ref="C700:D700"/>
    <mergeCell ref="A701:G701"/>
    <mergeCell ref="A702:B702"/>
    <mergeCell ref="E690:F690"/>
    <mergeCell ref="E691:F691"/>
    <mergeCell ref="C692:D692"/>
    <mergeCell ref="A693:G693"/>
    <mergeCell ref="A694:B694"/>
    <mergeCell ref="E745:F745"/>
    <mergeCell ref="E746:F746"/>
    <mergeCell ref="C747:D747"/>
    <mergeCell ref="A748:G748"/>
    <mergeCell ref="A749:B749"/>
    <mergeCell ref="C735:D735"/>
    <mergeCell ref="A736:G736"/>
    <mergeCell ref="A737:B737"/>
    <mergeCell ref="E739:F739"/>
    <mergeCell ref="A740:B740"/>
    <mergeCell ref="A726:B726"/>
    <mergeCell ref="E729:F729"/>
    <mergeCell ref="A730:B730"/>
    <mergeCell ref="E733:F733"/>
    <mergeCell ref="E734:F734"/>
    <mergeCell ref="A720:B720"/>
    <mergeCell ref="E722:F722"/>
    <mergeCell ref="E723:F723"/>
    <mergeCell ref="C724:D724"/>
    <mergeCell ref="A725:G725"/>
    <mergeCell ref="A776:B776"/>
    <mergeCell ref="E778:F778"/>
    <mergeCell ref="A779:B779"/>
    <mergeCell ref="E781:F781"/>
    <mergeCell ref="E782:F782"/>
    <mergeCell ref="A766:B766"/>
    <mergeCell ref="E772:F772"/>
    <mergeCell ref="E773:F773"/>
    <mergeCell ref="C774:D774"/>
    <mergeCell ref="A775:G775"/>
    <mergeCell ref="E760:F760"/>
    <mergeCell ref="C761:D761"/>
    <mergeCell ref="A762:G762"/>
    <mergeCell ref="A763:B763"/>
    <mergeCell ref="E765:F765"/>
    <mergeCell ref="E752:F752"/>
    <mergeCell ref="A753:B753"/>
    <mergeCell ref="E755:F755"/>
    <mergeCell ref="A756:B756"/>
    <mergeCell ref="E759:F759"/>
    <mergeCell ref="E807:F807"/>
    <mergeCell ref="E808:F808"/>
    <mergeCell ref="C809:D809"/>
    <mergeCell ref="A810:G810"/>
    <mergeCell ref="A811:B811"/>
    <mergeCell ref="E801:F801"/>
    <mergeCell ref="E802:F802"/>
    <mergeCell ref="C803:D803"/>
    <mergeCell ref="A804:G804"/>
    <mergeCell ref="A805:B805"/>
    <mergeCell ref="E794:F794"/>
    <mergeCell ref="E795:F795"/>
    <mergeCell ref="C796:D796"/>
    <mergeCell ref="A797:G797"/>
    <mergeCell ref="A798:B798"/>
    <mergeCell ref="C783:D783"/>
    <mergeCell ref="A784:G784"/>
    <mergeCell ref="A785:B785"/>
    <mergeCell ref="E787:F787"/>
    <mergeCell ref="A788:B788"/>
    <mergeCell ref="A836:B836"/>
    <mergeCell ref="E841:F841"/>
    <mergeCell ref="E842:F842"/>
    <mergeCell ref="C843:D843"/>
    <mergeCell ref="A844:G844"/>
    <mergeCell ref="E830:F830"/>
    <mergeCell ref="C831:D831"/>
    <mergeCell ref="A832:G832"/>
    <mergeCell ref="A833:B833"/>
    <mergeCell ref="E835:F835"/>
    <mergeCell ref="A823:G823"/>
    <mergeCell ref="A824:B824"/>
    <mergeCell ref="E826:F826"/>
    <mergeCell ref="A827:B827"/>
    <mergeCell ref="E829:F829"/>
    <mergeCell ref="E813:F813"/>
    <mergeCell ref="A814:B814"/>
    <mergeCell ref="E820:F820"/>
    <mergeCell ref="E821:F821"/>
    <mergeCell ref="C822:D822"/>
    <mergeCell ref="C865:D865"/>
    <mergeCell ref="A866:G866"/>
    <mergeCell ref="A867:B867"/>
    <mergeCell ref="E872:F872"/>
    <mergeCell ref="E873:F873"/>
    <mergeCell ref="C859:D859"/>
    <mergeCell ref="A860:G860"/>
    <mergeCell ref="A861:B861"/>
    <mergeCell ref="E863:F863"/>
    <mergeCell ref="E864:F864"/>
    <mergeCell ref="C852:D852"/>
    <mergeCell ref="A853:G853"/>
    <mergeCell ref="A854:B854"/>
    <mergeCell ref="E857:F857"/>
    <mergeCell ref="E858:F858"/>
    <mergeCell ref="A845:B845"/>
    <mergeCell ref="E847:F847"/>
    <mergeCell ref="A848:B848"/>
    <mergeCell ref="E850:F850"/>
    <mergeCell ref="E851:F851"/>
    <mergeCell ref="A896:G896"/>
    <mergeCell ref="A897:B897"/>
    <mergeCell ref="E899:F899"/>
    <mergeCell ref="E900:F900"/>
    <mergeCell ref="C901:D901"/>
    <mergeCell ref="E889:F889"/>
    <mergeCell ref="A890:B890"/>
    <mergeCell ref="E893:F893"/>
    <mergeCell ref="E894:F894"/>
    <mergeCell ref="C895:D895"/>
    <mergeCell ref="C880:D880"/>
    <mergeCell ref="A881:G881"/>
    <mergeCell ref="A882:B882"/>
    <mergeCell ref="E885:F885"/>
    <mergeCell ref="A886:B886"/>
    <mergeCell ref="C874:D874"/>
    <mergeCell ref="A875:G875"/>
    <mergeCell ref="A876:B876"/>
    <mergeCell ref="E878:F878"/>
    <mergeCell ref="E879:F879"/>
    <mergeCell ref="A924:B924"/>
    <mergeCell ref="E926:F926"/>
    <mergeCell ref="A927:B927"/>
    <mergeCell ref="E931:F931"/>
    <mergeCell ref="E932:F932"/>
    <mergeCell ref="E918:F918"/>
    <mergeCell ref="C919:D919"/>
    <mergeCell ref="A920:G920"/>
    <mergeCell ref="A921:B921"/>
    <mergeCell ref="E923:F923"/>
    <mergeCell ref="A908:G908"/>
    <mergeCell ref="A909:B909"/>
    <mergeCell ref="E913:F913"/>
    <mergeCell ref="A914:B914"/>
    <mergeCell ref="E917:F917"/>
    <mergeCell ref="A902:G902"/>
    <mergeCell ref="A903:B903"/>
    <mergeCell ref="E905:F905"/>
    <mergeCell ref="E906:F906"/>
    <mergeCell ref="C907:D907"/>
    <mergeCell ref="C956:D956"/>
    <mergeCell ref="A957:G957"/>
    <mergeCell ref="A958:B958"/>
    <mergeCell ref="E962:F962"/>
    <mergeCell ref="E963:F963"/>
    <mergeCell ref="C945:D945"/>
    <mergeCell ref="A946:G946"/>
    <mergeCell ref="A947:B947"/>
    <mergeCell ref="E954:F954"/>
    <mergeCell ref="E955:F955"/>
    <mergeCell ref="C939:D939"/>
    <mergeCell ref="A940:G940"/>
    <mergeCell ref="A941:B941"/>
    <mergeCell ref="E943:F943"/>
    <mergeCell ref="E944:F944"/>
    <mergeCell ref="C933:D933"/>
    <mergeCell ref="A934:G934"/>
    <mergeCell ref="A935:B935"/>
    <mergeCell ref="E937:F937"/>
    <mergeCell ref="E938:F938"/>
    <mergeCell ref="E983:F983"/>
    <mergeCell ref="E984:F984"/>
    <mergeCell ref="C985:D985"/>
    <mergeCell ref="A986:G986"/>
    <mergeCell ref="A987:B987"/>
    <mergeCell ref="E977:F977"/>
    <mergeCell ref="E978:F978"/>
    <mergeCell ref="C979:D979"/>
    <mergeCell ref="A980:G980"/>
    <mergeCell ref="A981:B981"/>
    <mergeCell ref="C970:D970"/>
    <mergeCell ref="A971:G971"/>
    <mergeCell ref="A972:B972"/>
    <mergeCell ref="E974:F974"/>
    <mergeCell ref="A975:B975"/>
    <mergeCell ref="C964:D964"/>
    <mergeCell ref="A965:G965"/>
    <mergeCell ref="A966:B966"/>
    <mergeCell ref="E968:F968"/>
    <mergeCell ref="E969:F969"/>
    <mergeCell ref="A1014:B1014"/>
    <mergeCell ref="E1016:F1016"/>
    <mergeCell ref="A1017:B1017"/>
    <mergeCell ref="E1023:F1023"/>
    <mergeCell ref="E1024:F1024"/>
    <mergeCell ref="A1008:B1008"/>
    <mergeCell ref="E1010:F1010"/>
    <mergeCell ref="E1011:F1011"/>
    <mergeCell ref="C1012:D1012"/>
    <mergeCell ref="A1013:G1013"/>
    <mergeCell ref="E1001:F1001"/>
    <mergeCell ref="C1002:D1002"/>
    <mergeCell ref="A1003:G1003"/>
    <mergeCell ref="A1004:B1004"/>
    <mergeCell ref="E1007:F1007"/>
    <mergeCell ref="E990:F990"/>
    <mergeCell ref="A991:B991"/>
    <mergeCell ref="E997:F997"/>
    <mergeCell ref="A998:B998"/>
    <mergeCell ref="E1000:F1000"/>
    <mergeCell ref="A1047:G1047"/>
    <mergeCell ref="A1048:B1048"/>
    <mergeCell ref="E1051:F1051"/>
    <mergeCell ref="A1052:B1052"/>
    <mergeCell ref="E1057:F1057"/>
    <mergeCell ref="E1041:F1041"/>
    <mergeCell ref="A1042:B1042"/>
    <mergeCell ref="E1044:F1044"/>
    <mergeCell ref="E1045:F1045"/>
    <mergeCell ref="C1046:D1046"/>
    <mergeCell ref="E1035:F1035"/>
    <mergeCell ref="E1036:F1036"/>
    <mergeCell ref="C1037:D1037"/>
    <mergeCell ref="A1038:G1038"/>
    <mergeCell ref="A1039:B1039"/>
    <mergeCell ref="C1025:D1025"/>
    <mergeCell ref="A1026:G1026"/>
    <mergeCell ref="A1027:B1027"/>
    <mergeCell ref="E1029:F1029"/>
    <mergeCell ref="A1030:B1030"/>
    <mergeCell ref="C1088:D1088"/>
    <mergeCell ref="A1089:G1089"/>
    <mergeCell ref="A1090:B1090"/>
    <mergeCell ref="E1092:F1092"/>
    <mergeCell ref="A1093:B1093"/>
    <mergeCell ref="A1072:B1072"/>
    <mergeCell ref="E1074:F1074"/>
    <mergeCell ref="A1075:B1075"/>
    <mergeCell ref="E1086:F1086"/>
    <mergeCell ref="E1087:F1087"/>
    <mergeCell ref="E1066:F1066"/>
    <mergeCell ref="C1067:D1067"/>
    <mergeCell ref="A1068:G1068"/>
    <mergeCell ref="A1069:B1069"/>
    <mergeCell ref="E1071:F1071"/>
    <mergeCell ref="E1058:F1058"/>
    <mergeCell ref="C1059:D1059"/>
    <mergeCell ref="A1060:G1060"/>
    <mergeCell ref="A1061:B1061"/>
    <mergeCell ref="E1065:F1065"/>
    <mergeCell ref="A1119:G1119"/>
    <mergeCell ref="A1120:B1120"/>
    <mergeCell ref="E1127:F1127"/>
    <mergeCell ref="A1128:B1128"/>
    <mergeCell ref="E1136:F1136"/>
    <mergeCell ref="A1110:G1110"/>
    <mergeCell ref="A1111:B1111"/>
    <mergeCell ref="E1116:F1116"/>
    <mergeCell ref="E1117:F1117"/>
    <mergeCell ref="C1118:D1118"/>
    <mergeCell ref="E1104:F1104"/>
    <mergeCell ref="A1105:B1105"/>
    <mergeCell ref="E1107:F1107"/>
    <mergeCell ref="E1108:F1108"/>
    <mergeCell ref="C1109:D1109"/>
    <mergeCell ref="E1098:F1098"/>
    <mergeCell ref="E1099:F1099"/>
    <mergeCell ref="C1100:D1100"/>
    <mergeCell ref="A1101:G1101"/>
    <mergeCell ref="A1102:B1102"/>
    <mergeCell ref="E1167:F1167"/>
    <mergeCell ref="E1168:F1168"/>
    <mergeCell ref="C1169:D1169"/>
    <mergeCell ref="A1170:G1170"/>
    <mergeCell ref="A1171:B1171"/>
    <mergeCell ref="A1151:B1151"/>
    <mergeCell ref="E1158:F1158"/>
    <mergeCell ref="A1159:B1159"/>
    <mergeCell ref="E1163:F1163"/>
    <mergeCell ref="A1164:B1164"/>
    <mergeCell ref="A1145:B1145"/>
    <mergeCell ref="E1147:F1147"/>
    <mergeCell ref="E1148:F1148"/>
    <mergeCell ref="C1149:D1149"/>
    <mergeCell ref="A1150:G1150"/>
    <mergeCell ref="A1137:B1137"/>
    <mergeCell ref="E1141:F1141"/>
    <mergeCell ref="E1142:F1142"/>
    <mergeCell ref="C1143:D1143"/>
    <mergeCell ref="A1144:G1144"/>
    <mergeCell ref="E1201:F1201"/>
    <mergeCell ref="C1202:D1202"/>
    <mergeCell ref="A1203:G1203"/>
    <mergeCell ref="A1204:B1204"/>
    <mergeCell ref="E1206:F1206"/>
    <mergeCell ref="E1191:F1191"/>
    <mergeCell ref="C1192:D1192"/>
    <mergeCell ref="A1193:G1193"/>
    <mergeCell ref="A1194:B1194"/>
    <mergeCell ref="E1200:F1200"/>
    <mergeCell ref="A1183:G1183"/>
    <mergeCell ref="A1184:B1184"/>
    <mergeCell ref="E1187:F1187"/>
    <mergeCell ref="A1188:B1188"/>
    <mergeCell ref="E1190:F1190"/>
    <mergeCell ref="E1174:F1174"/>
    <mergeCell ref="A1175:B1175"/>
    <mergeCell ref="E1180:F1180"/>
    <mergeCell ref="E1181:F1181"/>
    <mergeCell ref="C1182:D1182"/>
    <mergeCell ref="C1232:D1232"/>
    <mergeCell ref="A1233:G1233"/>
    <mergeCell ref="A1234:B1234"/>
    <mergeCell ref="E1238:F1238"/>
    <mergeCell ref="A1239:B1239"/>
    <mergeCell ref="A1221:B1221"/>
    <mergeCell ref="E1223:F1223"/>
    <mergeCell ref="A1224:B1224"/>
    <mergeCell ref="E1230:F1230"/>
    <mergeCell ref="E1231:F1231"/>
    <mergeCell ref="A1213:B1213"/>
    <mergeCell ref="E1217:F1217"/>
    <mergeCell ref="E1218:F1218"/>
    <mergeCell ref="C1219:D1219"/>
    <mergeCell ref="A1220:G1220"/>
    <mergeCell ref="E1207:F1207"/>
    <mergeCell ref="C1208:D1208"/>
    <mergeCell ref="A1209:G1209"/>
    <mergeCell ref="A1210:B1210"/>
    <mergeCell ref="E1212:F1212"/>
    <mergeCell ref="A1265:G1265"/>
    <mergeCell ref="A1266:B1266"/>
    <mergeCell ref="E1268:F1268"/>
    <mergeCell ref="A1269:B1269"/>
    <mergeCell ref="E1271:F1271"/>
    <mergeCell ref="A1256:G1256"/>
    <mergeCell ref="A1257:B1257"/>
    <mergeCell ref="E1262:F1262"/>
    <mergeCell ref="E1263:F1263"/>
    <mergeCell ref="C1264:D1264"/>
    <mergeCell ref="E1249:F1249"/>
    <mergeCell ref="A1250:B1250"/>
    <mergeCell ref="E1253:F1253"/>
    <mergeCell ref="E1254:F1254"/>
    <mergeCell ref="C1255:D1255"/>
    <mergeCell ref="E1241:F1241"/>
    <mergeCell ref="E1242:F1242"/>
    <mergeCell ref="C1243:D1243"/>
    <mergeCell ref="A1244:G1244"/>
    <mergeCell ref="A1245:B1245"/>
    <mergeCell ref="A1293:B1293"/>
    <mergeCell ref="E1296:F1296"/>
    <mergeCell ref="A1297:B1297"/>
    <mergeCell ref="E1300:F1300"/>
    <mergeCell ref="A1301:B1301"/>
    <mergeCell ref="A1287:B1287"/>
    <mergeCell ref="E1289:F1289"/>
    <mergeCell ref="E1290:F1290"/>
    <mergeCell ref="C1291:D1291"/>
    <mergeCell ref="A1292:G1292"/>
    <mergeCell ref="A1280:B1280"/>
    <mergeCell ref="E1283:F1283"/>
    <mergeCell ref="E1284:F1284"/>
    <mergeCell ref="C1285:D1285"/>
    <mergeCell ref="A1286:G1286"/>
    <mergeCell ref="E1272:F1272"/>
    <mergeCell ref="C1273:D1273"/>
    <mergeCell ref="A1274:G1274"/>
    <mergeCell ref="A1275:B1275"/>
    <mergeCell ref="E1279:F1279"/>
    <mergeCell ref="E1326:F1326"/>
    <mergeCell ref="C1327:D1327"/>
    <mergeCell ref="A1328:G1328"/>
    <mergeCell ref="A1329:B1329"/>
    <mergeCell ref="E1332:F1332"/>
    <mergeCell ref="A1316:G1316"/>
    <mergeCell ref="A1317:B1317"/>
    <mergeCell ref="E1319:F1319"/>
    <mergeCell ref="A1320:B1320"/>
    <mergeCell ref="E1325:F1325"/>
    <mergeCell ref="E1310:F1310"/>
    <mergeCell ref="A1311:B1311"/>
    <mergeCell ref="E1313:F1313"/>
    <mergeCell ref="E1314:F1314"/>
    <mergeCell ref="C1315:D1315"/>
    <mergeCell ref="E1304:F1304"/>
    <mergeCell ref="E1305:F1305"/>
    <mergeCell ref="C1306:D1306"/>
    <mergeCell ref="A1307:G1307"/>
    <mergeCell ref="A1308:B1308"/>
    <mergeCell ref="A1353:B1353"/>
    <mergeCell ref="E1355:F1355"/>
    <mergeCell ref="A1356:B1356"/>
    <mergeCell ref="E1358:F1358"/>
    <mergeCell ref="E1359:F1359"/>
    <mergeCell ref="A1345:B1345"/>
    <mergeCell ref="E1349:F1349"/>
    <mergeCell ref="E1350:F1350"/>
    <mergeCell ref="C1351:D1351"/>
    <mergeCell ref="A1352:G1352"/>
    <mergeCell ref="E1339:F1339"/>
    <mergeCell ref="C1340:D1340"/>
    <mergeCell ref="A1341:G1341"/>
    <mergeCell ref="A1342:B1342"/>
    <mergeCell ref="E1344:F1344"/>
    <mergeCell ref="E1333:F1333"/>
    <mergeCell ref="C1334:D1334"/>
    <mergeCell ref="A1335:G1335"/>
    <mergeCell ref="A1336:B1336"/>
    <mergeCell ref="E1338:F1338"/>
    <mergeCell ref="E1384:F1384"/>
    <mergeCell ref="E1385:F1385"/>
    <mergeCell ref="C1386:D1386"/>
    <mergeCell ref="A1387:G1387"/>
    <mergeCell ref="A1388:B1388"/>
    <mergeCell ref="E1377:F1377"/>
    <mergeCell ref="E1378:F1378"/>
    <mergeCell ref="C1379:D1379"/>
    <mergeCell ref="A1380:G1380"/>
    <mergeCell ref="A1381:B1381"/>
    <mergeCell ref="E1370:F1370"/>
    <mergeCell ref="E1371:F1371"/>
    <mergeCell ref="C1372:D1372"/>
    <mergeCell ref="A1373:G1373"/>
    <mergeCell ref="A1374:B1374"/>
    <mergeCell ref="C1360:D1360"/>
    <mergeCell ref="A1361:G1361"/>
    <mergeCell ref="A1362:B1362"/>
    <mergeCell ref="E1366:F1366"/>
    <mergeCell ref="A1367:B1367"/>
    <mergeCell ref="A1414:B1414"/>
    <mergeCell ref="E1418:F1418"/>
    <mergeCell ref="A1419:B1419"/>
    <mergeCell ref="E1421:F1421"/>
    <mergeCell ref="E1422:F1422"/>
    <mergeCell ref="E1406:F1406"/>
    <mergeCell ref="C1407:D1407"/>
    <mergeCell ref="A1408:G1408"/>
    <mergeCell ref="A1409:B1409"/>
    <mergeCell ref="E1413:F1413"/>
    <mergeCell ref="E1397:F1397"/>
    <mergeCell ref="A1398:B1398"/>
    <mergeCell ref="E1401:F1401"/>
    <mergeCell ref="A1402:B1402"/>
    <mergeCell ref="E1405:F1405"/>
    <mergeCell ref="E1390:F1390"/>
    <mergeCell ref="E1391:F1391"/>
    <mergeCell ref="C1392:D1392"/>
    <mergeCell ref="A1393:G1393"/>
    <mergeCell ref="A1394:B1394"/>
    <mergeCell ref="A1451:B1451"/>
    <mergeCell ref="E1453:F1453"/>
    <mergeCell ref="E1454:F1454"/>
    <mergeCell ref="C1455:D1455"/>
    <mergeCell ref="A1456:G1456"/>
    <mergeCell ref="A1442:G1442"/>
    <mergeCell ref="A1443:B1443"/>
    <mergeCell ref="E1445:F1445"/>
    <mergeCell ref="A1446:B1446"/>
    <mergeCell ref="E1450:F1450"/>
    <mergeCell ref="E1434:F1434"/>
    <mergeCell ref="A1435:B1435"/>
    <mergeCell ref="E1439:F1439"/>
    <mergeCell ref="E1440:F1440"/>
    <mergeCell ref="C1441:D1441"/>
    <mergeCell ref="C1423:D1423"/>
    <mergeCell ref="A1424:G1424"/>
    <mergeCell ref="A1425:B1425"/>
    <mergeCell ref="E1427:F1427"/>
    <mergeCell ref="A1428:B1428"/>
    <mergeCell ref="A1480:G1480"/>
    <mergeCell ref="A1481:B1481"/>
    <mergeCell ref="E1484:F1484"/>
    <mergeCell ref="E1485:F1485"/>
    <mergeCell ref="C1486:D1486"/>
    <mergeCell ref="E1474:F1474"/>
    <mergeCell ref="A1475:B1475"/>
    <mergeCell ref="E1477:F1477"/>
    <mergeCell ref="E1478:F1478"/>
    <mergeCell ref="C1479:D1479"/>
    <mergeCell ref="C1465:D1465"/>
    <mergeCell ref="A1466:G1466"/>
    <mergeCell ref="A1467:B1467"/>
    <mergeCell ref="E1469:F1469"/>
    <mergeCell ref="A1470:B1470"/>
    <mergeCell ref="A1457:B1457"/>
    <mergeCell ref="E1460:F1460"/>
    <mergeCell ref="A1461:B1461"/>
    <mergeCell ref="E1463:F1463"/>
    <mergeCell ref="E1464:F1464"/>
    <mergeCell ref="E1511:F1511"/>
    <mergeCell ref="C1512:D1512"/>
    <mergeCell ref="A1513:G1513"/>
    <mergeCell ref="A1514:B1514"/>
    <mergeCell ref="E1516:F1516"/>
    <mergeCell ref="E1503:F1503"/>
    <mergeCell ref="C1504:D1504"/>
    <mergeCell ref="A1505:G1505"/>
    <mergeCell ref="A1506:B1506"/>
    <mergeCell ref="E1510:F1510"/>
    <mergeCell ref="A1493:G1493"/>
    <mergeCell ref="A1494:B1494"/>
    <mergeCell ref="E1498:F1498"/>
    <mergeCell ref="A1499:B1499"/>
    <mergeCell ref="E1502:F1502"/>
    <mergeCell ref="A1487:G1487"/>
    <mergeCell ref="A1488:B1488"/>
    <mergeCell ref="E1490:F1490"/>
    <mergeCell ref="E1491:F1491"/>
    <mergeCell ref="C1492:D1492"/>
    <mergeCell ref="C1541:D1541"/>
    <mergeCell ref="A1542:G1542"/>
    <mergeCell ref="A1543:B1543"/>
    <mergeCell ref="E1545:F1545"/>
    <mergeCell ref="E1546:F1546"/>
    <mergeCell ref="C1534:D1534"/>
    <mergeCell ref="A1535:G1535"/>
    <mergeCell ref="A1536:B1536"/>
    <mergeCell ref="E1539:F1539"/>
    <mergeCell ref="E1540:F1540"/>
    <mergeCell ref="A1527:B1527"/>
    <mergeCell ref="E1529:F1529"/>
    <mergeCell ref="A1530:B1530"/>
    <mergeCell ref="E1532:F1532"/>
    <mergeCell ref="E1533:F1533"/>
    <mergeCell ref="A1517:B1517"/>
    <mergeCell ref="E1523:F1523"/>
    <mergeCell ref="E1524:F1524"/>
    <mergeCell ref="C1525:D1525"/>
    <mergeCell ref="A1526:G1526"/>
    <mergeCell ref="C1567:D1567"/>
    <mergeCell ref="A1568:G1568"/>
    <mergeCell ref="A1569:B1569"/>
    <mergeCell ref="E1571:F1571"/>
    <mergeCell ref="E1572:F1572"/>
    <mergeCell ref="C1560:D1560"/>
    <mergeCell ref="A1561:G1561"/>
    <mergeCell ref="A1562:B1562"/>
    <mergeCell ref="E1565:F1565"/>
    <mergeCell ref="E1566:F1566"/>
    <mergeCell ref="C1554:D1554"/>
    <mergeCell ref="A1555:G1555"/>
    <mergeCell ref="A1556:B1556"/>
    <mergeCell ref="E1558:F1558"/>
    <mergeCell ref="E1559:F1559"/>
    <mergeCell ref="C1547:D1547"/>
    <mergeCell ref="A1548:G1548"/>
    <mergeCell ref="A1549:B1549"/>
    <mergeCell ref="E1552:F1552"/>
    <mergeCell ref="E1553:F1553"/>
    <mergeCell ref="E1594:F1594"/>
    <mergeCell ref="A1595:B1595"/>
    <mergeCell ref="E1599:F1599"/>
    <mergeCell ref="E1600:F1600"/>
    <mergeCell ref="E1588:F1588"/>
    <mergeCell ref="E1589:F1589"/>
    <mergeCell ref="C1590:D1590"/>
    <mergeCell ref="A1591:G1591"/>
    <mergeCell ref="A1592:B1592"/>
    <mergeCell ref="C1581:D1581"/>
    <mergeCell ref="A1582:G1582"/>
    <mergeCell ref="A1583:B1583"/>
    <mergeCell ref="E1585:F1585"/>
    <mergeCell ref="A1586:B1586"/>
    <mergeCell ref="C1573:D1573"/>
    <mergeCell ref="A1574:G1574"/>
    <mergeCell ref="A1575:B1575"/>
    <mergeCell ref="E1579:F1579"/>
    <mergeCell ref="E1580:F1580"/>
  </mergeCells>
  <printOptions/>
  <pageMargins left="0.2777777777777778" right="0.2777777777777778" top="0.2777777777777778" bottom="0.2777777777777778" header="0" footer="0"/>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K123"/>
  <sheetViews>
    <sheetView workbookViewId="0" topLeftCell="A1">
      <selection activeCell="I123" sqref="I123:K123"/>
    </sheetView>
  </sheetViews>
  <sheetFormatPr defaultColWidth="9.140625" defaultRowHeight="15"/>
  <cols>
    <col min="1" max="1" width="9.28125" style="0" customWidth="1"/>
    <col min="2" max="2" width="68.7109375" style="0" customWidth="1"/>
    <col min="3" max="3" width="9.28125" style="0" customWidth="1"/>
    <col min="4" max="4" width="10.28125" style="0" customWidth="1"/>
    <col min="5" max="5" width="9.28125" style="0" customWidth="1"/>
    <col min="6" max="8" width="12.421875" style="0" customWidth="1"/>
    <col min="9" max="10" width="8.7109375" style="0" customWidth="1"/>
    <col min="11" max="11" width="4.7109375" style="0" customWidth="1"/>
  </cols>
  <sheetData>
    <row r="1" spans="1:11" ht="15">
      <c r="A1" s="501"/>
      <c r="B1" s="501"/>
      <c r="C1" s="501"/>
      <c r="D1" s="501"/>
      <c r="E1" s="501"/>
      <c r="F1" s="501"/>
      <c r="G1" s="501"/>
      <c r="H1" s="501"/>
      <c r="I1" s="501"/>
      <c r="J1" s="501"/>
      <c r="K1" s="501"/>
    </row>
    <row r="2" spans="1:11" ht="9.95" customHeight="1">
      <c r="A2" s="1"/>
      <c r="B2" s="502" t="s">
        <v>0</v>
      </c>
      <c r="C2" s="503"/>
      <c r="D2" s="1"/>
      <c r="E2" s="1"/>
      <c r="F2" s="1"/>
      <c r="G2" s="1"/>
      <c r="H2" s="1"/>
      <c r="I2" s="1"/>
      <c r="J2" s="1"/>
      <c r="K2" s="1"/>
    </row>
    <row r="3" spans="1:11" ht="21.95" customHeight="1">
      <c r="A3" s="22" t="s">
        <v>2</v>
      </c>
      <c r="B3" s="23" t="s">
        <v>3</v>
      </c>
      <c r="C3" s="22" t="s">
        <v>4</v>
      </c>
      <c r="D3" s="22" t="s">
        <v>1515</v>
      </c>
      <c r="E3" s="22" t="s">
        <v>382</v>
      </c>
      <c r="F3" s="22" t="s">
        <v>6</v>
      </c>
      <c r="G3" s="22" t="s">
        <v>1516</v>
      </c>
      <c r="H3" s="22" t="s">
        <v>1517</v>
      </c>
      <c r="I3" s="22" t="s">
        <v>1518</v>
      </c>
      <c r="J3" s="22" t="s">
        <v>1519</v>
      </c>
      <c r="K3" s="22" t="s">
        <v>1520</v>
      </c>
    </row>
    <row r="4" spans="1:11" ht="36" customHeight="1">
      <c r="A4" s="24" t="s">
        <v>79</v>
      </c>
      <c r="B4" s="25" t="s">
        <v>80</v>
      </c>
      <c r="C4" s="24" t="s">
        <v>14</v>
      </c>
      <c r="D4" s="24" t="s">
        <v>1521</v>
      </c>
      <c r="E4" s="24" t="s">
        <v>81</v>
      </c>
      <c r="F4" s="26">
        <v>6804450</v>
      </c>
      <c r="G4" s="26">
        <v>1.19</v>
      </c>
      <c r="H4" s="26">
        <v>8097295.5</v>
      </c>
      <c r="I4" s="27">
        <v>12.96615965068128</v>
      </c>
      <c r="J4" s="27">
        <v>12.96615965068128</v>
      </c>
      <c r="K4" s="24" t="s">
        <v>1522</v>
      </c>
    </row>
    <row r="5" spans="1:11" ht="36" customHeight="1">
      <c r="A5" s="24" t="s">
        <v>240</v>
      </c>
      <c r="B5" s="25" t="s">
        <v>241</v>
      </c>
      <c r="C5" s="24" t="s">
        <v>14</v>
      </c>
      <c r="D5" s="24" t="s">
        <v>1521</v>
      </c>
      <c r="E5" s="24" t="s">
        <v>85</v>
      </c>
      <c r="F5" s="26">
        <v>11040</v>
      </c>
      <c r="G5" s="26">
        <v>510.3</v>
      </c>
      <c r="H5" s="26">
        <v>5633712</v>
      </c>
      <c r="I5" s="27">
        <v>9.021235450522823</v>
      </c>
      <c r="J5" s="27">
        <v>21.987395101204104</v>
      </c>
      <c r="K5" s="24" t="s">
        <v>1522</v>
      </c>
    </row>
    <row r="6" spans="1:11" ht="27.95" customHeight="1">
      <c r="A6" s="24" t="s">
        <v>132</v>
      </c>
      <c r="B6" s="25" t="s">
        <v>133</v>
      </c>
      <c r="C6" s="24" t="s">
        <v>14</v>
      </c>
      <c r="D6" s="24" t="s">
        <v>1521</v>
      </c>
      <c r="E6" s="24" t="s">
        <v>19</v>
      </c>
      <c r="F6" s="26">
        <v>6200</v>
      </c>
      <c r="G6" s="26">
        <v>763.32</v>
      </c>
      <c r="H6" s="26">
        <v>4732584</v>
      </c>
      <c r="I6" s="27">
        <v>7.578263594833586</v>
      </c>
      <c r="J6" s="27">
        <v>29.56565869603769</v>
      </c>
      <c r="K6" s="24" t="s">
        <v>1522</v>
      </c>
    </row>
    <row r="7" spans="1:11" ht="44.1" customHeight="1">
      <c r="A7" s="24" t="s">
        <v>93</v>
      </c>
      <c r="B7" s="25" t="s">
        <v>94</v>
      </c>
      <c r="C7" s="24" t="s">
        <v>14</v>
      </c>
      <c r="D7" s="24" t="s">
        <v>1521</v>
      </c>
      <c r="E7" s="24" t="s">
        <v>19</v>
      </c>
      <c r="F7" s="26">
        <v>52400</v>
      </c>
      <c r="G7" s="26">
        <v>75.81</v>
      </c>
      <c r="H7" s="26">
        <v>3972444</v>
      </c>
      <c r="I7" s="27">
        <v>6.361055133456714</v>
      </c>
      <c r="J7" s="27">
        <v>35.9267138294944</v>
      </c>
      <c r="K7" s="24" t="s">
        <v>1522</v>
      </c>
    </row>
    <row r="8" spans="1:11" ht="20.1" customHeight="1">
      <c r="A8" s="24" t="s">
        <v>135</v>
      </c>
      <c r="B8" s="25" t="s">
        <v>1523</v>
      </c>
      <c r="C8" s="24" t="s">
        <v>14</v>
      </c>
      <c r="D8" s="24" t="s">
        <v>1521</v>
      </c>
      <c r="E8" s="24" t="s">
        <v>19</v>
      </c>
      <c r="F8" s="26">
        <v>3400</v>
      </c>
      <c r="G8" s="26">
        <v>866.88</v>
      </c>
      <c r="H8" s="26">
        <v>2947392</v>
      </c>
      <c r="I8" s="27">
        <v>4.719644383132714</v>
      </c>
      <c r="J8" s="27">
        <v>40.64635821262711</v>
      </c>
      <c r="K8" s="24" t="s">
        <v>1522</v>
      </c>
    </row>
    <row r="9" spans="1:11" ht="20.1" customHeight="1">
      <c r="A9" s="24" t="s">
        <v>183</v>
      </c>
      <c r="B9" s="25" t="s">
        <v>1524</v>
      </c>
      <c r="C9" s="24" t="s">
        <v>14</v>
      </c>
      <c r="D9" s="24" t="s">
        <v>1521</v>
      </c>
      <c r="E9" s="24" t="s">
        <v>62</v>
      </c>
      <c r="F9" s="26">
        <v>50190</v>
      </c>
      <c r="G9" s="26">
        <v>55.11</v>
      </c>
      <c r="H9" s="26">
        <v>2765970.9</v>
      </c>
      <c r="I9" s="27">
        <v>4.429135663696426</v>
      </c>
      <c r="J9" s="27">
        <v>45.07549387632354</v>
      </c>
      <c r="K9" s="24" t="s">
        <v>1522</v>
      </c>
    </row>
    <row r="10" spans="1:11" ht="36" customHeight="1">
      <c r="A10" s="24" t="s">
        <v>353</v>
      </c>
      <c r="B10" s="25" t="s">
        <v>354</v>
      </c>
      <c r="C10" s="24" t="s">
        <v>355</v>
      </c>
      <c r="D10" s="24" t="s">
        <v>1525</v>
      </c>
      <c r="E10" s="24" t="s">
        <v>85</v>
      </c>
      <c r="F10" s="26">
        <v>170111.25</v>
      </c>
      <c r="G10" s="26">
        <v>15</v>
      </c>
      <c r="H10" s="26">
        <v>2551668.75</v>
      </c>
      <c r="I10" s="27">
        <v>4.0859746798365375</v>
      </c>
      <c r="J10" s="27">
        <v>49.16146855616008</v>
      </c>
      <c r="K10" s="24" t="s">
        <v>1522</v>
      </c>
    </row>
    <row r="11" spans="1:11" ht="36" customHeight="1">
      <c r="A11" s="24" t="s">
        <v>286</v>
      </c>
      <c r="B11" s="25" t="s">
        <v>287</v>
      </c>
      <c r="C11" s="24" t="s">
        <v>14</v>
      </c>
      <c r="D11" s="24" t="s">
        <v>1521</v>
      </c>
      <c r="E11" s="24" t="s">
        <v>40</v>
      </c>
      <c r="F11" s="26">
        <v>40000</v>
      </c>
      <c r="G11" s="26">
        <v>38.93</v>
      </c>
      <c r="H11" s="26">
        <v>1557200</v>
      </c>
      <c r="I11" s="27">
        <v>2.4935367380430775</v>
      </c>
      <c r="J11" s="27">
        <v>51.65500529420316</v>
      </c>
      <c r="K11" s="24" t="s">
        <v>1526</v>
      </c>
    </row>
    <row r="12" spans="1:11" ht="20.1" customHeight="1">
      <c r="A12" s="24" t="s">
        <v>67</v>
      </c>
      <c r="B12" s="25" t="s">
        <v>1527</v>
      </c>
      <c r="C12" s="24" t="s">
        <v>14</v>
      </c>
      <c r="D12" s="24" t="s">
        <v>1521</v>
      </c>
      <c r="E12" s="24" t="s">
        <v>62</v>
      </c>
      <c r="F12" s="26">
        <v>71700</v>
      </c>
      <c r="G12" s="26">
        <v>19.84</v>
      </c>
      <c r="H12" s="26">
        <v>1422528</v>
      </c>
      <c r="I12" s="27">
        <v>2.277887123616069</v>
      </c>
      <c r="J12" s="27">
        <v>53.932892417819225</v>
      </c>
      <c r="K12" s="24" t="s">
        <v>1526</v>
      </c>
    </row>
    <row r="13" spans="1:11" ht="36" customHeight="1">
      <c r="A13" s="24" t="s">
        <v>64</v>
      </c>
      <c r="B13" s="25" t="s">
        <v>65</v>
      </c>
      <c r="C13" s="24" t="s">
        <v>14</v>
      </c>
      <c r="D13" s="24" t="s">
        <v>1521</v>
      </c>
      <c r="E13" s="24" t="s">
        <v>62</v>
      </c>
      <c r="F13" s="26">
        <v>20400</v>
      </c>
      <c r="G13" s="26">
        <v>66.46</v>
      </c>
      <c r="H13" s="26">
        <v>1355784</v>
      </c>
      <c r="I13" s="27">
        <v>2.171010283104929</v>
      </c>
      <c r="J13" s="27">
        <v>56.10390270092416</v>
      </c>
      <c r="K13" s="24" t="s">
        <v>1526</v>
      </c>
    </row>
    <row r="14" spans="1:11" ht="36" customHeight="1">
      <c r="A14" s="24" t="s">
        <v>280</v>
      </c>
      <c r="B14" s="25" t="s">
        <v>281</v>
      </c>
      <c r="C14" s="24" t="s">
        <v>14</v>
      </c>
      <c r="D14" s="24" t="s">
        <v>1521</v>
      </c>
      <c r="E14" s="24" t="s">
        <v>40</v>
      </c>
      <c r="F14" s="26">
        <v>9000</v>
      </c>
      <c r="G14" s="26">
        <v>147.35</v>
      </c>
      <c r="H14" s="26">
        <v>1326150</v>
      </c>
      <c r="I14" s="27">
        <v>2.1235575039531382</v>
      </c>
      <c r="J14" s="27">
        <v>58.227460204877296</v>
      </c>
      <c r="K14" s="24" t="s">
        <v>1526</v>
      </c>
    </row>
    <row r="15" spans="1:11" ht="27.95" customHeight="1">
      <c r="A15" s="24" t="s">
        <v>313</v>
      </c>
      <c r="B15" s="25" t="s">
        <v>1528</v>
      </c>
      <c r="C15" s="24" t="s">
        <v>14</v>
      </c>
      <c r="D15" s="24" t="s">
        <v>1521</v>
      </c>
      <c r="E15" s="24" t="s">
        <v>19</v>
      </c>
      <c r="F15" s="26">
        <v>10000</v>
      </c>
      <c r="G15" s="26">
        <v>129.96</v>
      </c>
      <c r="H15" s="26">
        <v>1299600</v>
      </c>
      <c r="I15" s="27">
        <v>2.0810431189062313</v>
      </c>
      <c r="J15" s="27">
        <v>60.308503323783526</v>
      </c>
      <c r="K15" s="24" t="s">
        <v>1526</v>
      </c>
    </row>
    <row r="16" spans="1:11" ht="44.1" customHeight="1">
      <c r="A16" s="24" t="s">
        <v>83</v>
      </c>
      <c r="B16" s="25" t="s">
        <v>84</v>
      </c>
      <c r="C16" s="24" t="s">
        <v>14</v>
      </c>
      <c r="D16" s="24" t="s">
        <v>1521</v>
      </c>
      <c r="E16" s="24" t="s">
        <v>85</v>
      </c>
      <c r="F16" s="26">
        <v>136089</v>
      </c>
      <c r="G16" s="26">
        <v>9.11</v>
      </c>
      <c r="H16" s="26">
        <v>1239770.79</v>
      </c>
      <c r="I16" s="27">
        <v>1.9852388977765791</v>
      </c>
      <c r="J16" s="27">
        <v>62.2937422215601</v>
      </c>
      <c r="K16" s="24" t="s">
        <v>1526</v>
      </c>
    </row>
    <row r="17" spans="1:11" ht="36" customHeight="1">
      <c r="A17" s="24" t="s">
        <v>70</v>
      </c>
      <c r="B17" s="25" t="s">
        <v>71</v>
      </c>
      <c r="C17" s="24" t="s">
        <v>14</v>
      </c>
      <c r="D17" s="24" t="s">
        <v>1521</v>
      </c>
      <c r="E17" s="24" t="s">
        <v>62</v>
      </c>
      <c r="F17" s="26">
        <v>63000</v>
      </c>
      <c r="G17" s="26">
        <v>19.52</v>
      </c>
      <c r="H17" s="26">
        <v>1229760</v>
      </c>
      <c r="I17" s="27">
        <v>1.9692086687489434</v>
      </c>
      <c r="J17" s="27">
        <v>64.26295089030904</v>
      </c>
      <c r="K17" s="24" t="s">
        <v>1526</v>
      </c>
    </row>
    <row r="18" spans="1:11" ht="44.1" customHeight="1">
      <c r="A18" s="24" t="s">
        <v>120</v>
      </c>
      <c r="B18" s="25" t="s">
        <v>121</v>
      </c>
      <c r="C18" s="24" t="s">
        <v>14</v>
      </c>
      <c r="D18" s="24" t="s">
        <v>1521</v>
      </c>
      <c r="E18" s="24" t="s">
        <v>40</v>
      </c>
      <c r="F18" s="26">
        <v>5860</v>
      </c>
      <c r="G18" s="26">
        <v>196.35</v>
      </c>
      <c r="H18" s="26">
        <v>1150611</v>
      </c>
      <c r="I18" s="27">
        <v>1.842467762456</v>
      </c>
      <c r="J18" s="27">
        <v>66.10541865276505</v>
      </c>
      <c r="K18" s="24" t="s">
        <v>1526</v>
      </c>
    </row>
    <row r="19" spans="1:11" ht="20.1" customHeight="1">
      <c r="A19" s="24" t="s">
        <v>268</v>
      </c>
      <c r="B19" s="25" t="s">
        <v>1529</v>
      </c>
      <c r="C19" s="24" t="s">
        <v>14</v>
      </c>
      <c r="D19" s="24" t="s">
        <v>1521</v>
      </c>
      <c r="E19" s="24" t="s">
        <v>19</v>
      </c>
      <c r="F19" s="26">
        <v>120000</v>
      </c>
      <c r="G19" s="26">
        <v>8.98</v>
      </c>
      <c r="H19" s="26">
        <v>1077600</v>
      </c>
      <c r="I19" s="27">
        <v>1.7255556055196637</v>
      </c>
      <c r="J19" s="27">
        <v>67.83097425828471</v>
      </c>
      <c r="K19" s="24" t="s">
        <v>1526</v>
      </c>
    </row>
    <row r="20" spans="1:11" ht="20.1" customHeight="1">
      <c r="A20" s="24" t="s">
        <v>283</v>
      </c>
      <c r="B20" s="25" t="s">
        <v>1530</v>
      </c>
      <c r="C20" s="24" t="s">
        <v>14</v>
      </c>
      <c r="D20" s="24" t="s">
        <v>1521</v>
      </c>
      <c r="E20" s="24" t="s">
        <v>62</v>
      </c>
      <c r="F20" s="26">
        <v>12000</v>
      </c>
      <c r="G20" s="26">
        <v>80.12</v>
      </c>
      <c r="H20" s="26">
        <v>961440</v>
      </c>
      <c r="I20" s="27">
        <v>1.5395491660828</v>
      </c>
      <c r="J20" s="27">
        <v>69.37052342436752</v>
      </c>
      <c r="K20" s="24" t="s">
        <v>1526</v>
      </c>
    </row>
    <row r="21" spans="1:11" ht="44.1" customHeight="1">
      <c r="A21" s="24" t="s">
        <v>138</v>
      </c>
      <c r="B21" s="25" t="s">
        <v>139</v>
      </c>
      <c r="C21" s="24" t="s">
        <v>14</v>
      </c>
      <c r="D21" s="24" t="s">
        <v>1521</v>
      </c>
      <c r="E21" s="24" t="s">
        <v>30</v>
      </c>
      <c r="F21" s="26">
        <v>401</v>
      </c>
      <c r="G21" s="26">
        <v>2371.52</v>
      </c>
      <c r="H21" s="26">
        <v>950979.52</v>
      </c>
      <c r="I21" s="27">
        <v>1.5227988506592418</v>
      </c>
      <c r="J21" s="27">
        <v>70.89332227502675</v>
      </c>
      <c r="K21" s="24" t="s">
        <v>1526</v>
      </c>
    </row>
    <row r="22" spans="1:11" ht="44.1" customHeight="1">
      <c r="A22" s="24" t="s">
        <v>129</v>
      </c>
      <c r="B22" s="25" t="s">
        <v>130</v>
      </c>
      <c r="C22" s="24" t="s">
        <v>14</v>
      </c>
      <c r="D22" s="24" t="s">
        <v>1521</v>
      </c>
      <c r="E22" s="24" t="s">
        <v>40</v>
      </c>
      <c r="F22" s="26">
        <v>980</v>
      </c>
      <c r="G22" s="26">
        <v>962.52</v>
      </c>
      <c r="H22" s="26">
        <v>943269.6</v>
      </c>
      <c r="I22" s="27">
        <v>1.5104529935006412</v>
      </c>
      <c r="J22" s="27">
        <v>72.4037752685274</v>
      </c>
      <c r="K22" s="24" t="s">
        <v>1526</v>
      </c>
    </row>
    <row r="23" spans="1:11" ht="27.95" customHeight="1">
      <c r="A23" s="24" t="s">
        <v>301</v>
      </c>
      <c r="B23" s="25" t="s">
        <v>302</v>
      </c>
      <c r="C23" s="24" t="s">
        <v>14</v>
      </c>
      <c r="D23" s="24" t="s">
        <v>1521</v>
      </c>
      <c r="E23" s="24" t="s">
        <v>19</v>
      </c>
      <c r="F23" s="26">
        <v>16000</v>
      </c>
      <c r="G23" s="26">
        <v>55.16</v>
      </c>
      <c r="H23" s="26">
        <v>882560</v>
      </c>
      <c r="I23" s="27">
        <v>1.4132390081731945</v>
      </c>
      <c r="J23" s="27">
        <v>73.81701427670059</v>
      </c>
      <c r="K23" s="24" t="s">
        <v>1526</v>
      </c>
    </row>
    <row r="24" spans="1:11" ht="36" customHeight="1">
      <c r="A24" s="24" t="s">
        <v>274</v>
      </c>
      <c r="B24" s="25" t="s">
        <v>275</v>
      </c>
      <c r="C24" s="24" t="s">
        <v>14</v>
      </c>
      <c r="D24" s="24" t="s">
        <v>1521</v>
      </c>
      <c r="E24" s="24" t="s">
        <v>40</v>
      </c>
      <c r="F24" s="26">
        <v>9000</v>
      </c>
      <c r="G24" s="26">
        <v>90.03</v>
      </c>
      <c r="H24" s="26">
        <v>810270</v>
      </c>
      <c r="I24" s="27">
        <v>1.2974813850078117</v>
      </c>
      <c r="J24" s="27">
        <v>75.1144956617084</v>
      </c>
      <c r="K24" s="24" t="s">
        <v>1526</v>
      </c>
    </row>
    <row r="25" spans="1:11" ht="44.1" customHeight="1">
      <c r="A25" s="24" t="s">
        <v>249</v>
      </c>
      <c r="B25" s="25" t="s">
        <v>250</v>
      </c>
      <c r="C25" s="24" t="s">
        <v>14</v>
      </c>
      <c r="D25" s="24" t="s">
        <v>1521</v>
      </c>
      <c r="E25" s="24" t="s">
        <v>19</v>
      </c>
      <c r="F25" s="26">
        <v>7200</v>
      </c>
      <c r="G25" s="26">
        <v>99.74</v>
      </c>
      <c r="H25" s="26">
        <v>718128</v>
      </c>
      <c r="I25" s="27">
        <v>1.1499348514111218</v>
      </c>
      <c r="J25" s="27">
        <v>76.26443051311952</v>
      </c>
      <c r="K25" s="24" t="s">
        <v>1526</v>
      </c>
    </row>
    <row r="26" spans="1:11" ht="44.1" customHeight="1">
      <c r="A26" s="24" t="s">
        <v>126</v>
      </c>
      <c r="B26" s="25" t="s">
        <v>127</v>
      </c>
      <c r="C26" s="24" t="s">
        <v>14</v>
      </c>
      <c r="D26" s="24" t="s">
        <v>1521</v>
      </c>
      <c r="E26" s="24" t="s">
        <v>40</v>
      </c>
      <c r="F26" s="26">
        <v>1280</v>
      </c>
      <c r="G26" s="26">
        <v>540.87</v>
      </c>
      <c r="H26" s="26">
        <v>692313.6</v>
      </c>
      <c r="I26" s="27">
        <v>1.1085983790437066</v>
      </c>
      <c r="J26" s="27">
        <v>77.37302889216323</v>
      </c>
      <c r="K26" s="24" t="s">
        <v>1526</v>
      </c>
    </row>
    <row r="27" spans="1:11" ht="44.1" customHeight="1">
      <c r="A27" s="24" t="s">
        <v>150</v>
      </c>
      <c r="B27" s="25" t="s">
        <v>151</v>
      </c>
      <c r="C27" s="24" t="s">
        <v>14</v>
      </c>
      <c r="D27" s="24" t="s">
        <v>1521</v>
      </c>
      <c r="E27" s="24" t="s">
        <v>30</v>
      </c>
      <c r="F27" s="26">
        <v>962</v>
      </c>
      <c r="G27" s="26">
        <v>718.12</v>
      </c>
      <c r="H27" s="26">
        <v>690831.44</v>
      </c>
      <c r="I27" s="27">
        <v>1.1062250034903685</v>
      </c>
      <c r="J27" s="27">
        <v>78.4792538956536</v>
      </c>
      <c r="K27" s="24" t="s">
        <v>1526</v>
      </c>
    </row>
    <row r="28" spans="1:11" ht="44.1" customHeight="1">
      <c r="A28" s="24" t="s">
        <v>123</v>
      </c>
      <c r="B28" s="25" t="s">
        <v>124</v>
      </c>
      <c r="C28" s="24" t="s">
        <v>14</v>
      </c>
      <c r="D28" s="24" t="s">
        <v>1521</v>
      </c>
      <c r="E28" s="24" t="s">
        <v>40</v>
      </c>
      <c r="F28" s="26">
        <v>1980</v>
      </c>
      <c r="G28" s="26">
        <v>339.2</v>
      </c>
      <c r="H28" s="26">
        <v>671616</v>
      </c>
      <c r="I28" s="27">
        <v>1.07545541347132</v>
      </c>
      <c r="J28" s="27">
        <v>79.55470930912492</v>
      </c>
      <c r="K28" s="24" t="s">
        <v>1526</v>
      </c>
    </row>
    <row r="29" spans="1:11" ht="44.1" customHeight="1">
      <c r="A29" s="24" t="s">
        <v>117</v>
      </c>
      <c r="B29" s="25" t="s">
        <v>118</v>
      </c>
      <c r="C29" s="24" t="s">
        <v>14</v>
      </c>
      <c r="D29" s="24" t="s">
        <v>1521</v>
      </c>
      <c r="E29" s="24" t="s">
        <v>40</v>
      </c>
      <c r="F29" s="26">
        <v>600</v>
      </c>
      <c r="G29" s="26">
        <v>1097.6</v>
      </c>
      <c r="H29" s="26">
        <v>658560</v>
      </c>
      <c r="I29" s="27">
        <v>1.0545489045759369</v>
      </c>
      <c r="J29" s="27">
        <v>80.60925821370085</v>
      </c>
      <c r="K29" s="24" t="s">
        <v>1531</v>
      </c>
    </row>
    <row r="30" spans="1:11" ht="27.95" customHeight="1">
      <c r="A30" s="24" t="s">
        <v>237</v>
      </c>
      <c r="B30" s="25" t="s">
        <v>238</v>
      </c>
      <c r="C30" s="24" t="s">
        <v>14</v>
      </c>
      <c r="D30" s="24" t="s">
        <v>1521</v>
      </c>
      <c r="E30" s="24" t="s">
        <v>19</v>
      </c>
      <c r="F30" s="26">
        <v>7200</v>
      </c>
      <c r="G30" s="26">
        <v>86.21</v>
      </c>
      <c r="H30" s="26">
        <v>620712</v>
      </c>
      <c r="I30" s="27">
        <v>0.9939430874288432</v>
      </c>
      <c r="J30" s="27">
        <v>81.6032013011297</v>
      </c>
      <c r="K30" s="24" t="s">
        <v>1531</v>
      </c>
    </row>
    <row r="31" spans="1:11" ht="44.1" customHeight="1">
      <c r="A31" s="24" t="s">
        <v>96</v>
      </c>
      <c r="B31" s="25" t="s">
        <v>97</v>
      </c>
      <c r="C31" s="24" t="s">
        <v>14</v>
      </c>
      <c r="D31" s="24" t="s">
        <v>1521</v>
      </c>
      <c r="E31" s="24" t="s">
        <v>40</v>
      </c>
      <c r="F31" s="26">
        <v>3600</v>
      </c>
      <c r="G31" s="26">
        <v>171.35</v>
      </c>
      <c r="H31" s="26">
        <v>616860</v>
      </c>
      <c r="I31" s="27">
        <v>0.9877748986830547</v>
      </c>
      <c r="J31" s="27">
        <v>82.59097619981276</v>
      </c>
      <c r="K31" s="24" t="s">
        <v>1531</v>
      </c>
    </row>
    <row r="32" spans="1:11" ht="27.95" customHeight="1">
      <c r="A32" s="24" t="s">
        <v>316</v>
      </c>
      <c r="B32" s="25" t="s">
        <v>317</v>
      </c>
      <c r="C32" s="24" t="s">
        <v>14</v>
      </c>
      <c r="D32" s="24" t="s">
        <v>1521</v>
      </c>
      <c r="E32" s="24" t="s">
        <v>19</v>
      </c>
      <c r="F32" s="26">
        <v>10000</v>
      </c>
      <c r="G32" s="26">
        <v>59.71</v>
      </c>
      <c r="H32" s="26">
        <v>597100</v>
      </c>
      <c r="I32" s="27">
        <v>0.9561333074014394</v>
      </c>
      <c r="J32" s="27">
        <v>83.54710950721419</v>
      </c>
      <c r="K32" s="24" t="s">
        <v>1531</v>
      </c>
    </row>
    <row r="33" spans="1:11" ht="20.1" customHeight="1">
      <c r="A33" s="24" t="s">
        <v>234</v>
      </c>
      <c r="B33" s="25" t="s">
        <v>1532</v>
      </c>
      <c r="C33" s="24" t="s">
        <v>14</v>
      </c>
      <c r="D33" s="24" t="s">
        <v>1521</v>
      </c>
      <c r="E33" s="24" t="s">
        <v>62</v>
      </c>
      <c r="F33" s="26">
        <v>6000</v>
      </c>
      <c r="G33" s="26">
        <v>92.93</v>
      </c>
      <c r="H33" s="26">
        <v>557580</v>
      </c>
      <c r="I33" s="27">
        <v>0.892850124838209</v>
      </c>
      <c r="J33" s="27">
        <v>84.4399596320524</v>
      </c>
      <c r="K33" s="24" t="s">
        <v>1531</v>
      </c>
    </row>
    <row r="34" spans="1:11" ht="44.1" customHeight="1">
      <c r="A34" s="24" t="s">
        <v>105</v>
      </c>
      <c r="B34" s="25" t="s">
        <v>106</v>
      </c>
      <c r="C34" s="24" t="s">
        <v>14</v>
      </c>
      <c r="D34" s="24" t="s">
        <v>1521</v>
      </c>
      <c r="E34" s="24" t="s">
        <v>40</v>
      </c>
      <c r="F34" s="26">
        <v>3600</v>
      </c>
      <c r="G34" s="26">
        <v>145.63</v>
      </c>
      <c r="H34" s="26">
        <v>524268</v>
      </c>
      <c r="I34" s="27">
        <v>0.8395077822889597</v>
      </c>
      <c r="J34" s="27">
        <v>85.27946741434137</v>
      </c>
      <c r="K34" s="24" t="s">
        <v>1531</v>
      </c>
    </row>
    <row r="35" spans="1:11" ht="44.1" customHeight="1">
      <c r="A35" s="24" t="s">
        <v>102</v>
      </c>
      <c r="B35" s="25" t="s">
        <v>103</v>
      </c>
      <c r="C35" s="24" t="s">
        <v>14</v>
      </c>
      <c r="D35" s="24" t="s">
        <v>1521</v>
      </c>
      <c r="E35" s="24" t="s">
        <v>40</v>
      </c>
      <c r="F35" s="26">
        <v>1200</v>
      </c>
      <c r="G35" s="26">
        <v>392.01</v>
      </c>
      <c r="H35" s="26">
        <v>470412</v>
      </c>
      <c r="I35" s="27">
        <v>0.7532684330955048</v>
      </c>
      <c r="J35" s="27">
        <v>86.03273584743687</v>
      </c>
      <c r="K35" s="24" t="s">
        <v>1531</v>
      </c>
    </row>
    <row r="36" spans="1:11" ht="44.1" customHeight="1">
      <c r="A36" s="24" t="s">
        <v>246</v>
      </c>
      <c r="B36" s="25" t="s">
        <v>247</v>
      </c>
      <c r="C36" s="24" t="s">
        <v>14</v>
      </c>
      <c r="D36" s="24" t="s">
        <v>1521</v>
      </c>
      <c r="E36" s="24" t="s">
        <v>19</v>
      </c>
      <c r="F36" s="26">
        <v>4320</v>
      </c>
      <c r="G36" s="26">
        <v>89.4</v>
      </c>
      <c r="H36" s="26">
        <v>386208</v>
      </c>
      <c r="I36" s="27">
        <v>0.6184329800450429</v>
      </c>
      <c r="J36" s="27">
        <v>86.65116882748191</v>
      </c>
      <c r="K36" s="24" t="s">
        <v>1531</v>
      </c>
    </row>
    <row r="37" spans="1:11" ht="44.1" customHeight="1">
      <c r="A37" s="24" t="s">
        <v>114</v>
      </c>
      <c r="B37" s="25" t="s">
        <v>115</v>
      </c>
      <c r="C37" s="24" t="s">
        <v>14</v>
      </c>
      <c r="D37" s="24" t="s">
        <v>1521</v>
      </c>
      <c r="E37" s="24" t="s">
        <v>40</v>
      </c>
      <c r="F37" s="26">
        <v>600</v>
      </c>
      <c r="G37" s="26">
        <v>618.77</v>
      </c>
      <c r="H37" s="26">
        <v>371262</v>
      </c>
      <c r="I37" s="27">
        <v>0.5945000234005581</v>
      </c>
      <c r="J37" s="27">
        <v>87.24566885088247</v>
      </c>
      <c r="K37" s="24" t="s">
        <v>1531</v>
      </c>
    </row>
    <row r="38" spans="1:11" ht="44.1" customHeight="1">
      <c r="A38" s="24" t="s">
        <v>253</v>
      </c>
      <c r="B38" s="25" t="s">
        <v>254</v>
      </c>
      <c r="C38" s="24" t="s">
        <v>14</v>
      </c>
      <c r="D38" s="24" t="s">
        <v>1521</v>
      </c>
      <c r="E38" s="24" t="s">
        <v>19</v>
      </c>
      <c r="F38" s="26">
        <v>2880</v>
      </c>
      <c r="G38" s="26">
        <v>117.43</v>
      </c>
      <c r="H38" s="26">
        <v>338198.4</v>
      </c>
      <c r="I38" s="27">
        <v>0.5415554425554764</v>
      </c>
      <c r="J38" s="27">
        <v>87.78722429343794</v>
      </c>
      <c r="K38" s="24" t="s">
        <v>1531</v>
      </c>
    </row>
    <row r="39" spans="1:11" ht="44.1" customHeight="1">
      <c r="A39" s="24" t="s">
        <v>292</v>
      </c>
      <c r="B39" s="25" t="s">
        <v>293</v>
      </c>
      <c r="C39" s="24" t="s">
        <v>14</v>
      </c>
      <c r="D39" s="24" t="s">
        <v>1521</v>
      </c>
      <c r="E39" s="24" t="s">
        <v>19</v>
      </c>
      <c r="F39" s="26">
        <v>600</v>
      </c>
      <c r="G39" s="26">
        <v>510.61</v>
      </c>
      <c r="H39" s="26">
        <v>306366</v>
      </c>
      <c r="I39" s="27">
        <v>0.49058237624409545</v>
      </c>
      <c r="J39" s="27">
        <v>88.27780666968204</v>
      </c>
      <c r="K39" s="24" t="s">
        <v>1531</v>
      </c>
    </row>
    <row r="40" spans="1:11" ht="44.1" customHeight="1">
      <c r="A40" s="24" t="s">
        <v>99</v>
      </c>
      <c r="B40" s="25" t="s">
        <v>100</v>
      </c>
      <c r="C40" s="24" t="s">
        <v>14</v>
      </c>
      <c r="D40" s="24" t="s">
        <v>1521</v>
      </c>
      <c r="E40" s="24" t="s">
        <v>40</v>
      </c>
      <c r="F40" s="26">
        <v>1200</v>
      </c>
      <c r="G40" s="26">
        <v>247.38</v>
      </c>
      <c r="H40" s="26">
        <v>296856</v>
      </c>
      <c r="I40" s="27">
        <v>0.47535405979226547</v>
      </c>
      <c r="J40" s="27">
        <v>88.7531607294743</v>
      </c>
      <c r="K40" s="24" t="s">
        <v>1531</v>
      </c>
    </row>
    <row r="41" spans="1:11" ht="27.95" customHeight="1">
      <c r="A41" s="24" t="s">
        <v>188</v>
      </c>
      <c r="B41" s="25" t="s">
        <v>189</v>
      </c>
      <c r="C41" s="24" t="s">
        <v>14</v>
      </c>
      <c r="D41" s="24" t="s">
        <v>1521</v>
      </c>
      <c r="E41" s="24" t="s">
        <v>19</v>
      </c>
      <c r="F41" s="26">
        <v>40000</v>
      </c>
      <c r="G41" s="26">
        <v>7.38</v>
      </c>
      <c r="H41" s="26">
        <v>295200</v>
      </c>
      <c r="I41" s="27">
        <v>0.4727023150978143</v>
      </c>
      <c r="J41" s="27">
        <v>89.22586304457212</v>
      </c>
      <c r="K41" s="24" t="s">
        <v>1531</v>
      </c>
    </row>
    <row r="42" spans="1:11" ht="36" customHeight="1">
      <c r="A42" s="24" t="s">
        <v>76</v>
      </c>
      <c r="B42" s="25" t="s">
        <v>77</v>
      </c>
      <c r="C42" s="24" t="s">
        <v>14</v>
      </c>
      <c r="D42" s="24" t="s">
        <v>1521</v>
      </c>
      <c r="E42" s="24" t="s">
        <v>62</v>
      </c>
      <c r="F42" s="26">
        <v>15400</v>
      </c>
      <c r="G42" s="26">
        <v>19.03</v>
      </c>
      <c r="H42" s="26">
        <v>293062</v>
      </c>
      <c r="I42" s="27">
        <v>0.4692787461625869</v>
      </c>
      <c r="J42" s="27">
        <v>89.69514179073471</v>
      </c>
      <c r="K42" s="24" t="s">
        <v>1531</v>
      </c>
    </row>
    <row r="43" spans="1:11" ht="36" customHeight="1">
      <c r="A43" s="24" t="s">
        <v>73</v>
      </c>
      <c r="B43" s="25" t="s">
        <v>74</v>
      </c>
      <c r="C43" s="24" t="s">
        <v>14</v>
      </c>
      <c r="D43" s="24" t="s">
        <v>1521</v>
      </c>
      <c r="E43" s="24" t="s">
        <v>62</v>
      </c>
      <c r="F43" s="26">
        <v>15400</v>
      </c>
      <c r="G43" s="26">
        <v>16.55</v>
      </c>
      <c r="H43" s="26">
        <v>254870</v>
      </c>
      <c r="I43" s="27">
        <v>0.4081220834992545</v>
      </c>
      <c r="J43" s="27">
        <v>90.10326387423396</v>
      </c>
      <c r="K43" s="24" t="s">
        <v>1531</v>
      </c>
    </row>
    <row r="44" spans="1:11" ht="20.1" customHeight="1">
      <c r="A44" s="24" t="s">
        <v>60</v>
      </c>
      <c r="B44" s="25" t="s">
        <v>1533</v>
      </c>
      <c r="C44" s="24" t="s">
        <v>14</v>
      </c>
      <c r="D44" s="24" t="s">
        <v>1521</v>
      </c>
      <c r="E44" s="24" t="s">
        <v>62</v>
      </c>
      <c r="F44" s="26">
        <v>1200</v>
      </c>
      <c r="G44" s="26">
        <v>208.71</v>
      </c>
      <c r="H44" s="26">
        <v>250452</v>
      </c>
      <c r="I44" s="27">
        <v>0.40104756172384076</v>
      </c>
      <c r="J44" s="27">
        <v>90.5043114359578</v>
      </c>
      <c r="K44" s="24" t="s">
        <v>1531</v>
      </c>
    </row>
    <row r="45" spans="1:11" ht="20.1" customHeight="1">
      <c r="A45" s="24" t="s">
        <v>159</v>
      </c>
      <c r="B45" s="25" t="s">
        <v>1534</v>
      </c>
      <c r="C45" s="24" t="s">
        <v>14</v>
      </c>
      <c r="D45" s="24" t="s">
        <v>1521</v>
      </c>
      <c r="E45" s="24" t="s">
        <v>62</v>
      </c>
      <c r="F45" s="26">
        <v>1760</v>
      </c>
      <c r="G45" s="26">
        <v>136.72</v>
      </c>
      <c r="H45" s="26">
        <v>240627.2</v>
      </c>
      <c r="I45" s="27">
        <v>0.3853151575728482</v>
      </c>
      <c r="J45" s="27">
        <v>90.88962659353065</v>
      </c>
      <c r="K45" s="24" t="s">
        <v>1531</v>
      </c>
    </row>
    <row r="46" spans="1:11" ht="44.1" customHeight="1">
      <c r="A46" s="24" t="s">
        <v>111</v>
      </c>
      <c r="B46" s="25" t="s">
        <v>112</v>
      </c>
      <c r="C46" s="24" t="s">
        <v>14</v>
      </c>
      <c r="D46" s="24" t="s">
        <v>1521</v>
      </c>
      <c r="E46" s="24" t="s">
        <v>40</v>
      </c>
      <c r="F46" s="26">
        <v>600</v>
      </c>
      <c r="G46" s="26">
        <v>379.01</v>
      </c>
      <c r="H46" s="26">
        <v>227406</v>
      </c>
      <c r="I46" s="27">
        <v>0.3641441147260622</v>
      </c>
      <c r="J46" s="27">
        <v>91.25377070825671</v>
      </c>
      <c r="K46" s="24" t="s">
        <v>1531</v>
      </c>
    </row>
    <row r="47" spans="1:11" ht="20.1" customHeight="1">
      <c r="A47" s="24" t="s">
        <v>362</v>
      </c>
      <c r="B47" s="25" t="s">
        <v>1535</v>
      </c>
      <c r="C47" s="24" t="s">
        <v>14</v>
      </c>
      <c r="D47" s="24" t="s">
        <v>1521</v>
      </c>
      <c r="E47" s="24" t="s">
        <v>220</v>
      </c>
      <c r="F47" s="26">
        <v>24</v>
      </c>
      <c r="G47" s="26">
        <v>9201.28</v>
      </c>
      <c r="H47" s="26">
        <v>220830.72</v>
      </c>
      <c r="I47" s="27">
        <v>0.35361515104579</v>
      </c>
      <c r="J47" s="27">
        <v>91.6073858593025</v>
      </c>
      <c r="K47" s="24" t="s">
        <v>1531</v>
      </c>
    </row>
    <row r="48" spans="1:11" ht="44.1" customHeight="1">
      <c r="A48" s="24" t="s">
        <v>304</v>
      </c>
      <c r="B48" s="25" t="s">
        <v>1536</v>
      </c>
      <c r="C48" s="24" t="s">
        <v>14</v>
      </c>
      <c r="D48" s="24" t="s">
        <v>1521</v>
      </c>
      <c r="E48" s="24" t="s">
        <v>19</v>
      </c>
      <c r="F48" s="26">
        <v>8000</v>
      </c>
      <c r="G48" s="26">
        <v>25.85</v>
      </c>
      <c r="H48" s="26">
        <v>206800</v>
      </c>
      <c r="I48" s="27">
        <v>0.3311478277853252</v>
      </c>
      <c r="J48" s="27">
        <v>91.93853368708783</v>
      </c>
      <c r="K48" s="24" t="s">
        <v>1531</v>
      </c>
    </row>
    <row r="49" spans="1:11" ht="20.1" customHeight="1">
      <c r="A49" s="24" t="s">
        <v>365</v>
      </c>
      <c r="B49" s="25" t="s">
        <v>1537</v>
      </c>
      <c r="C49" s="24" t="s">
        <v>14</v>
      </c>
      <c r="D49" s="24" t="s">
        <v>1521</v>
      </c>
      <c r="E49" s="24" t="s">
        <v>220</v>
      </c>
      <c r="F49" s="26">
        <v>12</v>
      </c>
      <c r="G49" s="26">
        <v>16524.64</v>
      </c>
      <c r="H49" s="26">
        <v>198295.68</v>
      </c>
      <c r="I49" s="27">
        <v>0.3175299017950385</v>
      </c>
      <c r="J49" s="27">
        <v>92.25606358888287</v>
      </c>
      <c r="K49" s="24" t="s">
        <v>1531</v>
      </c>
    </row>
    <row r="50" spans="1:11" ht="20.1" customHeight="1">
      <c r="A50" s="24" t="s">
        <v>350</v>
      </c>
      <c r="B50" s="25" t="s">
        <v>1538</v>
      </c>
      <c r="C50" s="24" t="s">
        <v>14</v>
      </c>
      <c r="D50" s="24" t="s">
        <v>1521</v>
      </c>
      <c r="E50" s="24" t="s">
        <v>62</v>
      </c>
      <c r="F50" s="26">
        <v>2000</v>
      </c>
      <c r="G50" s="26">
        <v>97.44</v>
      </c>
      <c r="H50" s="26">
        <v>194880</v>
      </c>
      <c r="I50" s="27">
        <v>0.312060390129614</v>
      </c>
      <c r="J50" s="27">
        <v>92.56812397901248</v>
      </c>
      <c r="K50" s="24" t="s">
        <v>1531</v>
      </c>
    </row>
    <row r="51" spans="1:11" ht="44.1" customHeight="1">
      <c r="A51" s="24" t="s">
        <v>153</v>
      </c>
      <c r="B51" s="25" t="s">
        <v>154</v>
      </c>
      <c r="C51" s="24" t="s">
        <v>14</v>
      </c>
      <c r="D51" s="24" t="s">
        <v>1521</v>
      </c>
      <c r="E51" s="24" t="s">
        <v>30</v>
      </c>
      <c r="F51" s="26">
        <v>481</v>
      </c>
      <c r="G51" s="26">
        <v>404.2</v>
      </c>
      <c r="H51" s="26">
        <v>194420.2</v>
      </c>
      <c r="I51" s="27">
        <v>0.3113241146401764</v>
      </c>
      <c r="J51" s="27">
        <v>92.87944809365266</v>
      </c>
      <c r="K51" s="24" t="s">
        <v>1531</v>
      </c>
    </row>
    <row r="52" spans="1:11" ht="44.1" customHeight="1">
      <c r="A52" s="24" t="s">
        <v>262</v>
      </c>
      <c r="B52" s="25" t="s">
        <v>263</v>
      </c>
      <c r="C52" s="24" t="s">
        <v>14</v>
      </c>
      <c r="D52" s="24" t="s">
        <v>1521</v>
      </c>
      <c r="E52" s="24" t="s">
        <v>19</v>
      </c>
      <c r="F52" s="26">
        <v>1440</v>
      </c>
      <c r="G52" s="26">
        <v>128.45</v>
      </c>
      <c r="H52" s="26">
        <v>184968</v>
      </c>
      <c r="I52" s="27">
        <v>0.29618835304543534</v>
      </c>
      <c r="J52" s="27">
        <v>93.17563644669809</v>
      </c>
      <c r="K52" s="24" t="s">
        <v>1531</v>
      </c>
    </row>
    <row r="53" spans="1:11" ht="20.1" customHeight="1">
      <c r="A53" s="24" t="s">
        <v>347</v>
      </c>
      <c r="B53" s="25" t="s">
        <v>1539</v>
      </c>
      <c r="C53" s="24" t="s">
        <v>14</v>
      </c>
      <c r="D53" s="24" t="s">
        <v>1521</v>
      </c>
      <c r="E53" s="24" t="s">
        <v>62</v>
      </c>
      <c r="F53" s="26">
        <v>2000</v>
      </c>
      <c r="G53" s="26">
        <v>90</v>
      </c>
      <c r="H53" s="26">
        <v>180000</v>
      </c>
      <c r="I53" s="27">
        <v>0.28823311896208187</v>
      </c>
      <c r="J53" s="27">
        <v>93.46386956566018</v>
      </c>
      <c r="K53" s="24" t="s">
        <v>1531</v>
      </c>
    </row>
    <row r="54" spans="1:11" ht="44.1" customHeight="1">
      <c r="A54" s="24" t="s">
        <v>108</v>
      </c>
      <c r="B54" s="25" t="s">
        <v>109</v>
      </c>
      <c r="C54" s="24" t="s">
        <v>14</v>
      </c>
      <c r="D54" s="24" t="s">
        <v>1521</v>
      </c>
      <c r="E54" s="24" t="s">
        <v>40</v>
      </c>
      <c r="F54" s="26">
        <v>600</v>
      </c>
      <c r="G54" s="26">
        <v>283.88</v>
      </c>
      <c r="H54" s="26">
        <v>170328</v>
      </c>
      <c r="I54" s="27">
        <v>0.27274539270318604</v>
      </c>
      <c r="J54" s="27">
        <v>93.73661495836336</v>
      </c>
      <c r="K54" s="24" t="s">
        <v>1531</v>
      </c>
    </row>
    <row r="55" spans="1:11" ht="36" customHeight="1">
      <c r="A55" s="24" t="s">
        <v>243</v>
      </c>
      <c r="B55" s="25" t="s">
        <v>244</v>
      </c>
      <c r="C55" s="24" t="s">
        <v>14</v>
      </c>
      <c r="D55" s="24" t="s">
        <v>1521</v>
      </c>
      <c r="E55" s="24" t="s">
        <v>85</v>
      </c>
      <c r="F55" s="26">
        <v>432</v>
      </c>
      <c r="G55" s="26">
        <v>392.71</v>
      </c>
      <c r="H55" s="26">
        <v>169650.72</v>
      </c>
      <c r="I55" s="27">
        <v>0.271660867554238</v>
      </c>
      <c r="J55" s="27">
        <v>94.0082758259176</v>
      </c>
      <c r="K55" s="24" t="s">
        <v>1531</v>
      </c>
    </row>
    <row r="56" spans="1:11" ht="36" customHeight="1">
      <c r="A56" s="24" t="s">
        <v>156</v>
      </c>
      <c r="B56" s="25" t="s">
        <v>157</v>
      </c>
      <c r="C56" s="24" t="s">
        <v>14</v>
      </c>
      <c r="D56" s="24" t="s">
        <v>1521</v>
      </c>
      <c r="E56" s="24" t="s">
        <v>30</v>
      </c>
      <c r="F56" s="26">
        <v>481</v>
      </c>
      <c r="G56" s="26">
        <v>349.42</v>
      </c>
      <c r="H56" s="26">
        <v>168071.02</v>
      </c>
      <c r="I56" s="27">
        <v>0.2691313016763247</v>
      </c>
      <c r="J56" s="27">
        <v>94.27740712759392</v>
      </c>
      <c r="K56" s="24" t="s">
        <v>1531</v>
      </c>
    </row>
    <row r="57" spans="1:11" ht="36" customHeight="1">
      <c r="A57" s="24" t="s">
        <v>17</v>
      </c>
      <c r="B57" s="25" t="s">
        <v>18</v>
      </c>
      <c r="C57" s="24" t="s">
        <v>14</v>
      </c>
      <c r="D57" s="24" t="s">
        <v>1521</v>
      </c>
      <c r="E57" s="24" t="s">
        <v>19</v>
      </c>
      <c r="F57" s="26">
        <v>2380</v>
      </c>
      <c r="G57" s="26">
        <v>70.41</v>
      </c>
      <c r="H57" s="26">
        <v>167575.8</v>
      </c>
      <c r="I57" s="27">
        <v>0.26833830831425576</v>
      </c>
      <c r="J57" s="27">
        <v>94.54574543590817</v>
      </c>
      <c r="K57" s="24" t="s">
        <v>1531</v>
      </c>
    </row>
    <row r="58" spans="1:11" ht="20.1" customHeight="1">
      <c r="A58" s="24" t="s">
        <v>377</v>
      </c>
      <c r="B58" s="25" t="s">
        <v>378</v>
      </c>
      <c r="C58" s="24" t="s">
        <v>14</v>
      </c>
      <c r="D58" s="24" t="s">
        <v>1521</v>
      </c>
      <c r="E58" s="24" t="s">
        <v>220</v>
      </c>
      <c r="F58" s="26">
        <v>24</v>
      </c>
      <c r="G58" s="26">
        <v>6802.84</v>
      </c>
      <c r="H58" s="26">
        <v>163268.16</v>
      </c>
      <c r="I58" s="27">
        <v>0.2614405054666679</v>
      </c>
      <c r="J58" s="27">
        <v>94.80718594137484</v>
      </c>
      <c r="K58" s="24" t="s">
        <v>1531</v>
      </c>
    </row>
    <row r="59" spans="1:11" ht="20.1" customHeight="1">
      <c r="A59" s="24" t="s">
        <v>368</v>
      </c>
      <c r="B59" s="25" t="s">
        <v>1540</v>
      </c>
      <c r="C59" s="24" t="s">
        <v>14</v>
      </c>
      <c r="D59" s="24" t="s">
        <v>1521</v>
      </c>
      <c r="E59" s="24" t="s">
        <v>220</v>
      </c>
      <c r="F59" s="26">
        <v>24</v>
      </c>
      <c r="G59" s="26">
        <v>6698.56</v>
      </c>
      <c r="H59" s="26">
        <v>160765.44</v>
      </c>
      <c r="I59" s="27">
        <v>0.2574329121806191</v>
      </c>
      <c r="J59" s="27">
        <v>95.06461885355546</v>
      </c>
      <c r="K59" s="24" t="s">
        <v>1531</v>
      </c>
    </row>
    <row r="60" spans="1:11" ht="20.1" customHeight="1">
      <c r="A60" s="24" t="s">
        <v>194</v>
      </c>
      <c r="B60" s="25" t="s">
        <v>195</v>
      </c>
      <c r="C60" s="24" t="s">
        <v>14</v>
      </c>
      <c r="D60" s="24" t="s">
        <v>1521</v>
      </c>
      <c r="E60" s="24" t="s">
        <v>19</v>
      </c>
      <c r="F60" s="26">
        <v>8000</v>
      </c>
      <c r="G60" s="26">
        <v>20.08</v>
      </c>
      <c r="H60" s="26">
        <v>160640</v>
      </c>
      <c r="I60" s="27">
        <v>0.25723204572260466</v>
      </c>
      <c r="J60" s="27">
        <v>95.32185089927808</v>
      </c>
      <c r="K60" s="24" t="s">
        <v>1531</v>
      </c>
    </row>
    <row r="61" spans="1:11" ht="44.1" customHeight="1">
      <c r="A61" s="24" t="s">
        <v>259</v>
      </c>
      <c r="B61" s="25" t="s">
        <v>260</v>
      </c>
      <c r="C61" s="24" t="s">
        <v>14</v>
      </c>
      <c r="D61" s="24" t="s">
        <v>1521</v>
      </c>
      <c r="E61" s="24" t="s">
        <v>19</v>
      </c>
      <c r="F61" s="26">
        <v>1440</v>
      </c>
      <c r="G61" s="26">
        <v>110.67</v>
      </c>
      <c r="H61" s="26">
        <v>159364.8</v>
      </c>
      <c r="I61" s="27">
        <v>0.2551900742042688</v>
      </c>
      <c r="J61" s="27">
        <v>95.57704097348234</v>
      </c>
      <c r="K61" s="24" t="s">
        <v>1531</v>
      </c>
    </row>
    <row r="62" spans="1:11" ht="36" customHeight="1">
      <c r="A62" s="24" t="s">
        <v>265</v>
      </c>
      <c r="B62" s="25" t="s">
        <v>266</v>
      </c>
      <c r="C62" s="24" t="s">
        <v>14</v>
      </c>
      <c r="D62" s="24" t="s">
        <v>1521</v>
      </c>
      <c r="E62" s="24" t="s">
        <v>19</v>
      </c>
      <c r="F62" s="26">
        <v>120000</v>
      </c>
      <c r="G62" s="26">
        <v>1.26</v>
      </c>
      <c r="H62" s="26">
        <v>151200</v>
      </c>
      <c r="I62" s="27">
        <v>0.2421158199281488</v>
      </c>
      <c r="J62" s="27">
        <v>95.81915679341049</v>
      </c>
      <c r="K62" s="24" t="s">
        <v>1531</v>
      </c>
    </row>
    <row r="63" spans="1:11" ht="44.1" customHeight="1">
      <c r="A63" s="24" t="s">
        <v>256</v>
      </c>
      <c r="B63" s="25" t="s">
        <v>257</v>
      </c>
      <c r="C63" s="24" t="s">
        <v>14</v>
      </c>
      <c r="D63" s="24" t="s">
        <v>1521</v>
      </c>
      <c r="E63" s="24" t="s">
        <v>19</v>
      </c>
      <c r="F63" s="26">
        <v>1440</v>
      </c>
      <c r="G63" s="26">
        <v>101.64</v>
      </c>
      <c r="H63" s="26">
        <v>146361.6</v>
      </c>
      <c r="I63" s="27">
        <v>0.23436811369044802</v>
      </c>
      <c r="J63" s="27">
        <v>96.05352490710094</v>
      </c>
      <c r="K63" s="24" t="s">
        <v>1531</v>
      </c>
    </row>
    <row r="64" spans="1:11" ht="27.95" customHeight="1">
      <c r="A64" s="24" t="s">
        <v>328</v>
      </c>
      <c r="B64" s="25" t="s">
        <v>329</v>
      </c>
      <c r="C64" s="24" t="s">
        <v>14</v>
      </c>
      <c r="D64" s="24" t="s">
        <v>1521</v>
      </c>
      <c r="E64" s="24" t="s">
        <v>40</v>
      </c>
      <c r="F64" s="26">
        <v>3000</v>
      </c>
      <c r="G64" s="26">
        <v>45.88</v>
      </c>
      <c r="H64" s="26">
        <v>137640</v>
      </c>
      <c r="I64" s="27">
        <v>0.22040225829967194</v>
      </c>
      <c r="J64" s="27">
        <v>96.27392716540061</v>
      </c>
      <c r="K64" s="24" t="s">
        <v>1531</v>
      </c>
    </row>
    <row r="65" spans="1:11" ht="20.1" customHeight="1">
      <c r="A65" s="24" t="s">
        <v>337</v>
      </c>
      <c r="B65" s="25" t="s">
        <v>1541</v>
      </c>
      <c r="C65" s="24" t="s">
        <v>14</v>
      </c>
      <c r="D65" s="24" t="s">
        <v>1521</v>
      </c>
      <c r="E65" s="24" t="s">
        <v>19</v>
      </c>
      <c r="F65" s="26">
        <v>60000</v>
      </c>
      <c r="G65" s="26">
        <v>2.1</v>
      </c>
      <c r="H65" s="26">
        <v>126000</v>
      </c>
      <c r="I65" s="27">
        <v>0.20176318327345732</v>
      </c>
      <c r="J65" s="27">
        <v>96.47569034867406</v>
      </c>
      <c r="K65" s="24" t="s">
        <v>1531</v>
      </c>
    </row>
    <row r="66" spans="1:11" ht="20.1" customHeight="1">
      <c r="A66" s="24" t="s">
        <v>231</v>
      </c>
      <c r="B66" s="25" t="s">
        <v>232</v>
      </c>
      <c r="C66" s="24" t="s">
        <v>14</v>
      </c>
      <c r="D66" s="24" t="s">
        <v>1521</v>
      </c>
      <c r="E66" s="24" t="s">
        <v>62</v>
      </c>
      <c r="F66" s="26">
        <v>720</v>
      </c>
      <c r="G66" s="26">
        <v>167.07</v>
      </c>
      <c r="H66" s="26">
        <v>120290.4</v>
      </c>
      <c r="I66" s="27">
        <v>0.1926204287399801</v>
      </c>
      <c r="J66" s="27">
        <v>96.66831077741405</v>
      </c>
      <c r="K66" s="24" t="s">
        <v>1531</v>
      </c>
    </row>
    <row r="67" spans="1:11" ht="44.1" customHeight="1">
      <c r="A67" s="24" t="s">
        <v>141</v>
      </c>
      <c r="B67" s="25" t="s">
        <v>142</v>
      </c>
      <c r="C67" s="24" t="s">
        <v>14</v>
      </c>
      <c r="D67" s="24" t="s">
        <v>1521</v>
      </c>
      <c r="E67" s="24" t="s">
        <v>30</v>
      </c>
      <c r="F67" s="26">
        <v>48</v>
      </c>
      <c r="G67" s="26">
        <v>2502.8</v>
      </c>
      <c r="H67" s="26">
        <v>120134.4</v>
      </c>
      <c r="I67" s="27">
        <v>0.1923706267035463</v>
      </c>
      <c r="J67" s="27">
        <v>96.86068140411759</v>
      </c>
      <c r="K67" s="24" t="s">
        <v>1531</v>
      </c>
    </row>
    <row r="68" spans="1:11" ht="20.1" customHeight="1">
      <c r="A68" s="24" t="s">
        <v>359</v>
      </c>
      <c r="B68" s="25" t="s">
        <v>1542</v>
      </c>
      <c r="C68" s="24" t="s">
        <v>14</v>
      </c>
      <c r="D68" s="24" t="s">
        <v>1521</v>
      </c>
      <c r="E68" s="24" t="s">
        <v>220</v>
      </c>
      <c r="F68" s="26">
        <v>24</v>
      </c>
      <c r="G68" s="26">
        <v>4762.56</v>
      </c>
      <c r="H68" s="26">
        <v>114301.44</v>
      </c>
      <c r="I68" s="27">
        <v>0.1830303364058737</v>
      </c>
      <c r="J68" s="27">
        <v>97.04371174052346</v>
      </c>
      <c r="K68" s="24" t="s">
        <v>1531</v>
      </c>
    </row>
    <row r="69" spans="1:11" ht="36" customHeight="1">
      <c r="A69" s="24" t="s">
        <v>277</v>
      </c>
      <c r="B69" s="25" t="s">
        <v>278</v>
      </c>
      <c r="C69" s="24" t="s">
        <v>14</v>
      </c>
      <c r="D69" s="24" t="s">
        <v>1521</v>
      </c>
      <c r="E69" s="24" t="s">
        <v>40</v>
      </c>
      <c r="F69" s="26">
        <v>1000</v>
      </c>
      <c r="G69" s="26">
        <v>113</v>
      </c>
      <c r="H69" s="26">
        <v>113000</v>
      </c>
      <c r="I69" s="27">
        <v>0.18094634690397363</v>
      </c>
      <c r="J69" s="27">
        <v>97.22465808742744</v>
      </c>
      <c r="K69" s="24" t="s">
        <v>1531</v>
      </c>
    </row>
    <row r="70" spans="1:11" ht="20.1" customHeight="1">
      <c r="A70" s="24" t="s">
        <v>374</v>
      </c>
      <c r="B70" s="25" t="s">
        <v>1543</v>
      </c>
      <c r="C70" s="24" t="s">
        <v>14</v>
      </c>
      <c r="D70" s="24" t="s">
        <v>1521</v>
      </c>
      <c r="E70" s="24" t="s">
        <v>220</v>
      </c>
      <c r="F70" s="26">
        <v>24</v>
      </c>
      <c r="G70" s="26">
        <v>4331.36</v>
      </c>
      <c r="H70" s="26">
        <v>103952.64</v>
      </c>
      <c r="I70" s="27">
        <v>0.1664588536196804</v>
      </c>
      <c r="J70" s="27">
        <v>97.39111694104712</v>
      </c>
      <c r="K70" s="24" t="s">
        <v>1531</v>
      </c>
    </row>
    <row r="71" spans="1:11" ht="20.1" customHeight="1">
      <c r="A71" s="24" t="s">
        <v>228</v>
      </c>
      <c r="B71" s="25" t="s">
        <v>1544</v>
      </c>
      <c r="C71" s="24" t="s">
        <v>14</v>
      </c>
      <c r="D71" s="24" t="s">
        <v>1521</v>
      </c>
      <c r="E71" s="24" t="s">
        <v>62</v>
      </c>
      <c r="F71" s="26">
        <v>720</v>
      </c>
      <c r="G71" s="26">
        <v>133.64</v>
      </c>
      <c r="H71" s="26">
        <v>96220.8</v>
      </c>
      <c r="I71" s="27">
        <v>0.1540778960723705</v>
      </c>
      <c r="J71" s="27">
        <v>97.54519483711948</v>
      </c>
      <c r="K71" s="24" t="s">
        <v>1531</v>
      </c>
    </row>
    <row r="72" spans="1:11" ht="20.1" customHeight="1">
      <c r="A72" s="24" t="s">
        <v>334</v>
      </c>
      <c r="B72" s="25" t="s">
        <v>1545</v>
      </c>
      <c r="C72" s="24" t="s">
        <v>14</v>
      </c>
      <c r="D72" s="24" t="s">
        <v>1521</v>
      </c>
      <c r="E72" s="24" t="s">
        <v>19</v>
      </c>
      <c r="F72" s="26">
        <v>120000</v>
      </c>
      <c r="G72" s="26">
        <v>0.77</v>
      </c>
      <c r="H72" s="26">
        <v>92400</v>
      </c>
      <c r="I72" s="27">
        <v>0.1479596677338687</v>
      </c>
      <c r="J72" s="27">
        <v>97.69315450485335</v>
      </c>
      <c r="K72" s="24" t="s">
        <v>1531</v>
      </c>
    </row>
    <row r="73" spans="1:11" ht="36" customHeight="1">
      <c r="A73" s="24" t="s">
        <v>25</v>
      </c>
      <c r="B73" s="25" t="s">
        <v>26</v>
      </c>
      <c r="C73" s="24" t="s">
        <v>14</v>
      </c>
      <c r="D73" s="24" t="s">
        <v>1521</v>
      </c>
      <c r="E73" s="24" t="s">
        <v>23</v>
      </c>
      <c r="F73" s="26">
        <v>96</v>
      </c>
      <c r="G73" s="26">
        <v>950</v>
      </c>
      <c r="H73" s="26">
        <v>91200</v>
      </c>
      <c r="I73" s="27">
        <v>0.14603811360745483</v>
      </c>
      <c r="J73" s="27">
        <v>97.83919261846081</v>
      </c>
      <c r="K73" s="24" t="s">
        <v>1531</v>
      </c>
    </row>
    <row r="74" spans="1:11" ht="27.95" customHeight="1">
      <c r="A74" s="24" t="s">
        <v>325</v>
      </c>
      <c r="B74" s="25" t="s">
        <v>326</v>
      </c>
      <c r="C74" s="24" t="s">
        <v>14</v>
      </c>
      <c r="D74" s="24" t="s">
        <v>1521</v>
      </c>
      <c r="E74" s="24" t="s">
        <v>40</v>
      </c>
      <c r="F74" s="26">
        <v>3000</v>
      </c>
      <c r="G74" s="26">
        <v>28.64</v>
      </c>
      <c r="H74" s="26">
        <v>85920</v>
      </c>
      <c r="I74" s="27">
        <v>0.13758327545123375</v>
      </c>
      <c r="J74" s="27">
        <v>97.97677589391205</v>
      </c>
      <c r="K74" s="24" t="s">
        <v>1531</v>
      </c>
    </row>
    <row r="75" spans="1:11" ht="44.1" customHeight="1">
      <c r="A75" s="24" t="s">
        <v>144</v>
      </c>
      <c r="B75" s="25" t="s">
        <v>145</v>
      </c>
      <c r="C75" s="24" t="s">
        <v>14</v>
      </c>
      <c r="D75" s="24" t="s">
        <v>1521</v>
      </c>
      <c r="E75" s="24" t="s">
        <v>30</v>
      </c>
      <c r="F75" s="26">
        <v>25</v>
      </c>
      <c r="G75" s="26">
        <v>3120.21</v>
      </c>
      <c r="H75" s="26">
        <v>78005.25</v>
      </c>
      <c r="I75" s="27">
        <v>0.12490942501620521</v>
      </c>
      <c r="J75" s="27">
        <v>98.10168531892825</v>
      </c>
      <c r="K75" s="24" t="s">
        <v>1531</v>
      </c>
    </row>
    <row r="76" spans="1:11" ht="20.1" customHeight="1">
      <c r="A76" s="24" t="s">
        <v>12</v>
      </c>
      <c r="B76" s="25" t="s">
        <v>13</v>
      </c>
      <c r="C76" s="24" t="s">
        <v>14</v>
      </c>
      <c r="D76" s="24" t="s">
        <v>1521</v>
      </c>
      <c r="E76" s="24" t="s">
        <v>15</v>
      </c>
      <c r="F76" s="26">
        <v>12</v>
      </c>
      <c r="G76" s="26">
        <v>6481.43</v>
      </c>
      <c r="H76" s="26">
        <v>77777.16</v>
      </c>
      <c r="I76" s="27">
        <v>0.12454418561562709</v>
      </c>
      <c r="J76" s="27">
        <v>98.22622950454388</v>
      </c>
      <c r="K76" s="24" t="s">
        <v>1531</v>
      </c>
    </row>
    <row r="77" spans="1:11" ht="36" customHeight="1">
      <c r="A77" s="24" t="s">
        <v>215</v>
      </c>
      <c r="B77" s="25" t="s">
        <v>216</v>
      </c>
      <c r="C77" s="24" t="s">
        <v>14</v>
      </c>
      <c r="D77" s="24" t="s">
        <v>1521</v>
      </c>
      <c r="E77" s="24" t="s">
        <v>19</v>
      </c>
      <c r="F77" s="26">
        <v>14400</v>
      </c>
      <c r="G77" s="26">
        <v>5.36</v>
      </c>
      <c r="H77" s="26">
        <v>77184</v>
      </c>
      <c r="I77" s="27">
        <v>0.12359436141094071</v>
      </c>
      <c r="J77" s="27">
        <v>98.34982386595482</v>
      </c>
      <c r="K77" s="24" t="s">
        <v>1531</v>
      </c>
    </row>
    <row r="78" spans="1:11" ht="20.1" customHeight="1">
      <c r="A78" s="24" t="s">
        <v>371</v>
      </c>
      <c r="B78" s="25" t="s">
        <v>1546</v>
      </c>
      <c r="C78" s="24" t="s">
        <v>14</v>
      </c>
      <c r="D78" s="24" t="s">
        <v>1521</v>
      </c>
      <c r="E78" s="24" t="s">
        <v>220</v>
      </c>
      <c r="F78" s="26">
        <v>24</v>
      </c>
      <c r="G78" s="26">
        <v>3067.68</v>
      </c>
      <c r="H78" s="26">
        <v>73624.32</v>
      </c>
      <c r="I78" s="27">
        <v>0.1178942632503466</v>
      </c>
      <c r="J78" s="27">
        <v>98.46771812920517</v>
      </c>
      <c r="K78" s="24" t="s">
        <v>1531</v>
      </c>
    </row>
    <row r="79" spans="1:11" ht="20.1" customHeight="1">
      <c r="A79" s="24" t="s">
        <v>218</v>
      </c>
      <c r="B79" s="25" t="s">
        <v>1547</v>
      </c>
      <c r="C79" s="24" t="s">
        <v>14</v>
      </c>
      <c r="D79" s="24" t="s">
        <v>1521</v>
      </c>
      <c r="E79" s="24" t="s">
        <v>220</v>
      </c>
      <c r="F79" s="26">
        <v>12</v>
      </c>
      <c r="G79" s="26">
        <v>5804.48</v>
      </c>
      <c r="H79" s="26">
        <v>69653.76</v>
      </c>
      <c r="I79" s="27">
        <v>0.11153622495686832</v>
      </c>
      <c r="J79" s="27">
        <v>98.57925435416203</v>
      </c>
      <c r="K79" s="24" t="s">
        <v>1531</v>
      </c>
    </row>
    <row r="80" spans="1:11" ht="27.95" customHeight="1">
      <c r="A80" s="24" t="s">
        <v>295</v>
      </c>
      <c r="B80" s="25" t="s">
        <v>296</v>
      </c>
      <c r="C80" s="24" t="s">
        <v>14</v>
      </c>
      <c r="D80" s="24" t="s">
        <v>1521</v>
      </c>
      <c r="E80" s="24" t="s">
        <v>62</v>
      </c>
      <c r="F80" s="26">
        <v>200</v>
      </c>
      <c r="G80" s="26">
        <v>342.78</v>
      </c>
      <c r="H80" s="26">
        <v>68556</v>
      </c>
      <c r="I80" s="27">
        <v>0.10977838724202492</v>
      </c>
      <c r="J80" s="27">
        <v>98.68903274140406</v>
      </c>
      <c r="K80" s="24" t="s">
        <v>1531</v>
      </c>
    </row>
    <row r="81" spans="1:11" ht="27.95" customHeight="1">
      <c r="A81" s="24" t="s">
        <v>289</v>
      </c>
      <c r="B81" s="25" t="s">
        <v>290</v>
      </c>
      <c r="C81" s="24" t="s">
        <v>14</v>
      </c>
      <c r="D81" s="24" t="s">
        <v>1521</v>
      </c>
      <c r="E81" s="24" t="s">
        <v>62</v>
      </c>
      <c r="F81" s="26">
        <v>200</v>
      </c>
      <c r="G81" s="26">
        <v>342.2</v>
      </c>
      <c r="H81" s="26">
        <v>68440</v>
      </c>
      <c r="I81" s="27">
        <v>0.10959263700980491</v>
      </c>
      <c r="J81" s="27">
        <v>98.79862537841386</v>
      </c>
      <c r="K81" s="24" t="s">
        <v>1531</v>
      </c>
    </row>
    <row r="82" spans="1:11" ht="20.1" customHeight="1">
      <c r="A82" s="24" t="s">
        <v>165</v>
      </c>
      <c r="B82" s="25" t="s">
        <v>1548</v>
      </c>
      <c r="C82" s="24" t="s">
        <v>14</v>
      </c>
      <c r="D82" s="24" t="s">
        <v>1521</v>
      </c>
      <c r="E82" s="24" t="s">
        <v>62</v>
      </c>
      <c r="F82" s="26">
        <v>115.2</v>
      </c>
      <c r="G82" s="26">
        <v>564.47</v>
      </c>
      <c r="H82" s="26">
        <v>65026.944</v>
      </c>
      <c r="I82" s="27">
        <v>0.10412732714273688</v>
      </c>
      <c r="J82" s="27">
        <v>98.90275269915142</v>
      </c>
      <c r="K82" s="24" t="s">
        <v>1531</v>
      </c>
    </row>
    <row r="83" spans="1:11" ht="20.1" customHeight="1">
      <c r="A83" s="24" t="s">
        <v>162</v>
      </c>
      <c r="B83" s="25" t="s">
        <v>163</v>
      </c>
      <c r="C83" s="24" t="s">
        <v>14</v>
      </c>
      <c r="D83" s="24" t="s">
        <v>1521</v>
      </c>
      <c r="E83" s="24" t="s">
        <v>62</v>
      </c>
      <c r="F83" s="26">
        <v>12000</v>
      </c>
      <c r="G83" s="26">
        <v>5.34</v>
      </c>
      <c r="H83" s="26">
        <v>64080</v>
      </c>
      <c r="I83" s="27">
        <v>0.10261099035050116</v>
      </c>
      <c r="J83" s="27">
        <v>99.00536368950192</v>
      </c>
      <c r="K83" s="24" t="s">
        <v>1531</v>
      </c>
    </row>
    <row r="84" spans="1:11" ht="20.1" customHeight="1">
      <c r="A84" s="24" t="s">
        <v>222</v>
      </c>
      <c r="B84" s="25" t="s">
        <v>1549</v>
      </c>
      <c r="C84" s="24" t="s">
        <v>14</v>
      </c>
      <c r="D84" s="24" t="s">
        <v>1521</v>
      </c>
      <c r="E84" s="24" t="s">
        <v>220</v>
      </c>
      <c r="F84" s="26">
        <v>12</v>
      </c>
      <c r="G84" s="26">
        <v>4127.2</v>
      </c>
      <c r="H84" s="26">
        <v>49526.4</v>
      </c>
      <c r="I84" s="27">
        <v>0.07930638190535362</v>
      </c>
      <c r="J84" s="27">
        <v>99.08467007140727</v>
      </c>
      <c r="K84" s="24" t="s">
        <v>1531</v>
      </c>
    </row>
    <row r="85" spans="1:11" ht="27.95" customHeight="1">
      <c r="A85" s="24" t="s">
        <v>191</v>
      </c>
      <c r="B85" s="25" t="s">
        <v>192</v>
      </c>
      <c r="C85" s="24" t="s">
        <v>14</v>
      </c>
      <c r="D85" s="24" t="s">
        <v>1521</v>
      </c>
      <c r="E85" s="24" t="s">
        <v>19</v>
      </c>
      <c r="F85" s="26">
        <v>44200</v>
      </c>
      <c r="G85" s="26">
        <v>1.1</v>
      </c>
      <c r="H85" s="26">
        <v>48620</v>
      </c>
      <c r="I85" s="27">
        <v>0.077854968021869</v>
      </c>
      <c r="J85" s="27">
        <v>99.16252503942914</v>
      </c>
      <c r="K85" s="24" t="s">
        <v>1531</v>
      </c>
    </row>
    <row r="86" spans="1:11" ht="27.95" customHeight="1">
      <c r="A86" s="24" t="s">
        <v>322</v>
      </c>
      <c r="B86" s="25" t="s">
        <v>323</v>
      </c>
      <c r="C86" s="24" t="s">
        <v>14</v>
      </c>
      <c r="D86" s="24" t="s">
        <v>1521</v>
      </c>
      <c r="E86" s="24" t="s">
        <v>40</v>
      </c>
      <c r="F86" s="26">
        <v>3000</v>
      </c>
      <c r="G86" s="26">
        <v>14.26</v>
      </c>
      <c r="H86" s="26">
        <v>42780</v>
      </c>
      <c r="I86" s="27">
        <v>0.0685034046066548</v>
      </c>
      <c r="J86" s="27">
        <v>99.2310284440358</v>
      </c>
      <c r="K86" s="24" t="s">
        <v>1531</v>
      </c>
    </row>
    <row r="87" spans="1:11" ht="36" customHeight="1">
      <c r="A87" s="24" t="s">
        <v>212</v>
      </c>
      <c r="B87" s="25" t="s">
        <v>213</v>
      </c>
      <c r="C87" s="24" t="s">
        <v>14</v>
      </c>
      <c r="D87" s="24" t="s">
        <v>1521</v>
      </c>
      <c r="E87" s="24" t="s">
        <v>30</v>
      </c>
      <c r="F87" s="26">
        <v>2500</v>
      </c>
      <c r="G87" s="26">
        <v>16.81</v>
      </c>
      <c r="H87" s="26">
        <v>42025</v>
      </c>
      <c r="I87" s="27">
        <v>0.0672944268021194</v>
      </c>
      <c r="J87" s="27">
        <v>99.29832287083792</v>
      </c>
      <c r="K87" s="24" t="s">
        <v>1531</v>
      </c>
    </row>
    <row r="88" spans="1:11" ht="27.95" customHeight="1">
      <c r="A88" s="24" t="s">
        <v>203</v>
      </c>
      <c r="B88" s="25" t="s">
        <v>204</v>
      </c>
      <c r="C88" s="24" t="s">
        <v>14</v>
      </c>
      <c r="D88" s="24" t="s">
        <v>1521</v>
      </c>
      <c r="E88" s="24" t="s">
        <v>19</v>
      </c>
      <c r="F88" s="26">
        <v>2000</v>
      </c>
      <c r="G88" s="26">
        <v>20.4</v>
      </c>
      <c r="H88" s="26">
        <v>40800</v>
      </c>
      <c r="I88" s="27">
        <v>0.06533284029807189</v>
      </c>
      <c r="J88" s="27">
        <v>99.36365571113599</v>
      </c>
      <c r="K88" s="24" t="s">
        <v>1531</v>
      </c>
    </row>
    <row r="89" spans="1:11" ht="44.1" customHeight="1">
      <c r="A89" s="24" t="s">
        <v>147</v>
      </c>
      <c r="B89" s="25" t="s">
        <v>148</v>
      </c>
      <c r="C89" s="24" t="s">
        <v>14</v>
      </c>
      <c r="D89" s="24" t="s">
        <v>1521</v>
      </c>
      <c r="E89" s="24" t="s">
        <v>30</v>
      </c>
      <c r="F89" s="26">
        <v>7</v>
      </c>
      <c r="G89" s="26">
        <v>4982.93</v>
      </c>
      <c r="H89" s="26">
        <v>34880.51</v>
      </c>
      <c r="I89" s="27">
        <v>0.05585398993493382</v>
      </c>
      <c r="J89" s="27">
        <v>99.41950970107092</v>
      </c>
      <c r="K89" s="24" t="s">
        <v>1531</v>
      </c>
    </row>
    <row r="90" spans="1:11" ht="27.95" customHeight="1">
      <c r="A90" s="24" t="s">
        <v>319</v>
      </c>
      <c r="B90" s="25" t="s">
        <v>320</v>
      </c>
      <c r="C90" s="24" t="s">
        <v>14</v>
      </c>
      <c r="D90" s="24" t="s">
        <v>1521</v>
      </c>
      <c r="E90" s="24" t="s">
        <v>40</v>
      </c>
      <c r="F90" s="26">
        <v>3000</v>
      </c>
      <c r="G90" s="26">
        <v>11.35</v>
      </c>
      <c r="H90" s="26">
        <v>34050</v>
      </c>
      <c r="I90" s="27">
        <v>0.05452409833699382</v>
      </c>
      <c r="J90" s="27">
        <v>99.47403379940792</v>
      </c>
      <c r="K90" s="24" t="s">
        <v>1531</v>
      </c>
    </row>
    <row r="91" spans="1:11" ht="20.1" customHeight="1">
      <c r="A91" s="24" t="s">
        <v>200</v>
      </c>
      <c r="B91" s="25" t="s">
        <v>1550</v>
      </c>
      <c r="C91" s="24" t="s">
        <v>14</v>
      </c>
      <c r="D91" s="24" t="s">
        <v>1521</v>
      </c>
      <c r="E91" s="24" t="s">
        <v>62</v>
      </c>
      <c r="F91" s="26">
        <v>2000</v>
      </c>
      <c r="G91" s="26">
        <v>16.98</v>
      </c>
      <c r="H91" s="26">
        <v>33960</v>
      </c>
      <c r="I91" s="27">
        <v>0.054379981777512784</v>
      </c>
      <c r="J91" s="27">
        <v>99.52841378118544</v>
      </c>
      <c r="K91" s="24" t="s">
        <v>1531</v>
      </c>
    </row>
    <row r="92" spans="1:11" ht="44.1" customHeight="1">
      <c r="A92" s="24" t="s">
        <v>307</v>
      </c>
      <c r="B92" s="25" t="s">
        <v>308</v>
      </c>
      <c r="C92" s="24" t="s">
        <v>14</v>
      </c>
      <c r="D92" s="24" t="s">
        <v>1521</v>
      </c>
      <c r="E92" s="24" t="s">
        <v>19</v>
      </c>
      <c r="F92" s="26">
        <v>300</v>
      </c>
      <c r="G92" s="26">
        <v>94.72</v>
      </c>
      <c r="H92" s="26">
        <v>28416</v>
      </c>
      <c r="I92" s="27">
        <v>0.04550240171348066</v>
      </c>
      <c r="J92" s="27">
        <v>99.57391618289891</v>
      </c>
      <c r="K92" s="24" t="s">
        <v>1531</v>
      </c>
    </row>
    <row r="93" spans="1:11" ht="20.1" customHeight="1">
      <c r="A93" s="24" t="s">
        <v>35</v>
      </c>
      <c r="B93" s="25" t="s">
        <v>1551</v>
      </c>
      <c r="C93" s="24" t="s">
        <v>14</v>
      </c>
      <c r="D93" s="24" t="s">
        <v>1521</v>
      </c>
      <c r="E93" s="24" t="s">
        <v>19</v>
      </c>
      <c r="F93" s="26">
        <v>60</v>
      </c>
      <c r="G93" s="26">
        <v>462.57</v>
      </c>
      <c r="H93" s="26">
        <v>27754.2</v>
      </c>
      <c r="I93" s="27">
        <v>0.04444266461276341</v>
      </c>
      <c r="J93" s="27">
        <v>99.61835884751167</v>
      </c>
      <c r="K93" s="24" t="s">
        <v>1531</v>
      </c>
    </row>
    <row r="94" spans="1:11" ht="27.95" customHeight="1">
      <c r="A94" s="24" t="s">
        <v>87</v>
      </c>
      <c r="B94" s="25" t="s">
        <v>88</v>
      </c>
      <c r="C94" s="24" t="s">
        <v>14</v>
      </c>
      <c r="D94" s="24" t="s">
        <v>1521</v>
      </c>
      <c r="E94" s="24" t="s">
        <v>30</v>
      </c>
      <c r="F94" s="26">
        <v>100</v>
      </c>
      <c r="G94" s="26">
        <v>250.17</v>
      </c>
      <c r="H94" s="26">
        <v>25017</v>
      </c>
      <c r="I94" s="27">
        <v>0.04005959965041335</v>
      </c>
      <c r="J94" s="27">
        <v>99.65841844716209</v>
      </c>
      <c r="K94" s="24" t="s">
        <v>1531</v>
      </c>
    </row>
    <row r="95" spans="1:11" ht="20.1" customHeight="1">
      <c r="A95" s="24" t="s">
        <v>310</v>
      </c>
      <c r="B95" s="25" t="s">
        <v>311</v>
      </c>
      <c r="C95" s="24" t="s">
        <v>14</v>
      </c>
      <c r="D95" s="24" t="s">
        <v>1521</v>
      </c>
      <c r="E95" s="24" t="s">
        <v>30</v>
      </c>
      <c r="F95" s="26">
        <v>100</v>
      </c>
      <c r="G95" s="26">
        <v>200.83</v>
      </c>
      <c r="H95" s="26">
        <v>20083</v>
      </c>
      <c r="I95" s="27">
        <v>0.032158809600641616</v>
      </c>
      <c r="J95" s="27">
        <v>99.69057725676274</v>
      </c>
      <c r="K95" s="24" t="s">
        <v>1531</v>
      </c>
    </row>
    <row r="96" spans="1:11" ht="27.95" customHeight="1">
      <c r="A96" s="24" t="s">
        <v>90</v>
      </c>
      <c r="B96" s="25" t="s">
        <v>91</v>
      </c>
      <c r="C96" s="24" t="s">
        <v>14</v>
      </c>
      <c r="D96" s="24" t="s">
        <v>1521</v>
      </c>
      <c r="E96" s="24" t="s">
        <v>62</v>
      </c>
      <c r="F96" s="26">
        <v>18760</v>
      </c>
      <c r="G96" s="26">
        <v>1</v>
      </c>
      <c r="H96" s="26">
        <v>18760</v>
      </c>
      <c r="I96" s="27">
        <v>0.030040296176270312</v>
      </c>
      <c r="J96" s="27">
        <v>99.720617552939</v>
      </c>
      <c r="K96" s="24" t="s">
        <v>1531</v>
      </c>
    </row>
    <row r="97" spans="1:11" ht="44.1" customHeight="1">
      <c r="A97" s="24" t="s">
        <v>21</v>
      </c>
      <c r="B97" s="25" t="s">
        <v>22</v>
      </c>
      <c r="C97" s="24" t="s">
        <v>14</v>
      </c>
      <c r="D97" s="24" t="s">
        <v>1521</v>
      </c>
      <c r="E97" s="24" t="s">
        <v>23</v>
      </c>
      <c r="F97" s="26">
        <v>24</v>
      </c>
      <c r="G97" s="26">
        <v>662.5</v>
      </c>
      <c r="H97" s="26">
        <v>15900</v>
      </c>
      <c r="I97" s="27">
        <v>0.0254605921749839</v>
      </c>
      <c r="J97" s="27">
        <v>99.74607814511398</v>
      </c>
      <c r="K97" s="24" t="s">
        <v>1531</v>
      </c>
    </row>
    <row r="98" spans="1:11" ht="36" customHeight="1">
      <c r="A98" s="24" t="s">
        <v>180</v>
      </c>
      <c r="B98" s="25" t="s">
        <v>181</v>
      </c>
      <c r="C98" s="24" t="s">
        <v>14</v>
      </c>
      <c r="D98" s="24" t="s">
        <v>1521</v>
      </c>
      <c r="E98" s="24" t="s">
        <v>30</v>
      </c>
      <c r="F98" s="26">
        <v>4</v>
      </c>
      <c r="G98" s="26">
        <v>3748.52</v>
      </c>
      <c r="H98" s="26">
        <v>14994.08</v>
      </c>
      <c r="I98" s="27">
        <v>0.024009946913149848</v>
      </c>
      <c r="J98" s="27">
        <v>99.77008809202714</v>
      </c>
      <c r="K98" s="24" t="s">
        <v>1531</v>
      </c>
    </row>
    <row r="99" spans="1:11" ht="20.1" customHeight="1">
      <c r="A99" s="24" t="s">
        <v>209</v>
      </c>
      <c r="B99" s="25" t="s">
        <v>1552</v>
      </c>
      <c r="C99" s="24" t="s">
        <v>14</v>
      </c>
      <c r="D99" s="24" t="s">
        <v>1521</v>
      </c>
      <c r="E99" s="24" t="s">
        <v>19</v>
      </c>
      <c r="F99" s="26">
        <v>600</v>
      </c>
      <c r="G99" s="26">
        <v>23.37</v>
      </c>
      <c r="H99" s="26">
        <v>14022</v>
      </c>
      <c r="I99" s="27">
        <v>0.022453359967146178</v>
      </c>
      <c r="J99" s="27">
        <v>99.79254145199428</v>
      </c>
      <c r="K99" s="24" t="s">
        <v>1531</v>
      </c>
    </row>
    <row r="100" spans="1:11" ht="20.1" customHeight="1">
      <c r="A100" s="24" t="s">
        <v>340</v>
      </c>
      <c r="B100" s="25" t="s">
        <v>1553</v>
      </c>
      <c r="C100" s="24" t="s">
        <v>14</v>
      </c>
      <c r="D100" s="24" t="s">
        <v>1521</v>
      </c>
      <c r="E100" s="24" t="s">
        <v>342</v>
      </c>
      <c r="F100" s="26">
        <v>40</v>
      </c>
      <c r="G100" s="26">
        <v>340.93</v>
      </c>
      <c r="H100" s="26">
        <v>13637.2</v>
      </c>
      <c r="I100" s="27">
        <v>0.021837181610609463</v>
      </c>
      <c r="J100" s="27">
        <v>99.81437863360489</v>
      </c>
      <c r="K100" s="24" t="s">
        <v>1531</v>
      </c>
    </row>
    <row r="101" spans="1:11" ht="20.1" customHeight="1">
      <c r="A101" s="24" t="s">
        <v>206</v>
      </c>
      <c r="B101" s="25" t="s">
        <v>207</v>
      </c>
      <c r="C101" s="24" t="s">
        <v>14</v>
      </c>
      <c r="D101" s="24" t="s">
        <v>1521</v>
      </c>
      <c r="E101" s="24" t="s">
        <v>62</v>
      </c>
      <c r="F101" s="26">
        <v>300</v>
      </c>
      <c r="G101" s="26">
        <v>42.37</v>
      </c>
      <c r="H101" s="26">
        <v>12711</v>
      </c>
      <c r="I101" s="27">
        <v>0.020354062084039018</v>
      </c>
      <c r="J101" s="27">
        <v>99.83473269568893</v>
      </c>
      <c r="K101" s="24" t="s">
        <v>1531</v>
      </c>
    </row>
    <row r="102" spans="1:11" ht="36" customHeight="1">
      <c r="A102" s="24" t="s">
        <v>42</v>
      </c>
      <c r="B102" s="25" t="s">
        <v>43</v>
      </c>
      <c r="C102" s="24" t="s">
        <v>14</v>
      </c>
      <c r="D102" s="24" t="s">
        <v>1521</v>
      </c>
      <c r="E102" s="24" t="s">
        <v>30</v>
      </c>
      <c r="F102" s="26">
        <v>120</v>
      </c>
      <c r="G102" s="26">
        <v>99.79</v>
      </c>
      <c r="H102" s="26">
        <v>11974.8</v>
      </c>
      <c r="I102" s="27">
        <v>0.019175188627484102</v>
      </c>
      <c r="J102" s="27">
        <v>99.85390788431641</v>
      </c>
      <c r="K102" s="24" t="s">
        <v>1531</v>
      </c>
    </row>
    <row r="103" spans="1:11" ht="36" customHeight="1">
      <c r="A103" s="24" t="s">
        <v>271</v>
      </c>
      <c r="B103" s="25" t="s">
        <v>272</v>
      </c>
      <c r="C103" s="24" t="s">
        <v>14</v>
      </c>
      <c r="D103" s="24" t="s">
        <v>1521</v>
      </c>
      <c r="E103" s="24" t="s">
        <v>40</v>
      </c>
      <c r="F103" s="26">
        <v>100</v>
      </c>
      <c r="G103" s="26">
        <v>106.32</v>
      </c>
      <c r="H103" s="26">
        <v>10632</v>
      </c>
      <c r="I103" s="27">
        <v>0.01702496956002697</v>
      </c>
      <c r="J103" s="27">
        <v>99.87093285387644</v>
      </c>
      <c r="K103" s="24" t="s">
        <v>1531</v>
      </c>
    </row>
    <row r="104" spans="1:11" ht="27.95" customHeight="1">
      <c r="A104" s="24" t="s">
        <v>45</v>
      </c>
      <c r="B104" s="25" t="s">
        <v>46</v>
      </c>
      <c r="C104" s="24" t="s">
        <v>14</v>
      </c>
      <c r="D104" s="24" t="s">
        <v>1521</v>
      </c>
      <c r="E104" s="24" t="s">
        <v>30</v>
      </c>
      <c r="F104" s="26">
        <v>120</v>
      </c>
      <c r="G104" s="26">
        <v>86.68</v>
      </c>
      <c r="H104" s="26">
        <v>10401.6</v>
      </c>
      <c r="I104" s="27">
        <v>0.016656031167755506</v>
      </c>
      <c r="J104" s="27">
        <v>99.8875888850442</v>
      </c>
      <c r="K104" s="24" t="s">
        <v>1531</v>
      </c>
    </row>
    <row r="105" spans="1:11" ht="20.1" customHeight="1">
      <c r="A105" s="24" t="s">
        <v>48</v>
      </c>
      <c r="B105" s="25" t="s">
        <v>1554</v>
      </c>
      <c r="C105" s="24" t="s">
        <v>14</v>
      </c>
      <c r="D105" s="24" t="s">
        <v>1521</v>
      </c>
      <c r="E105" s="24" t="s">
        <v>50</v>
      </c>
      <c r="F105" s="26">
        <v>360</v>
      </c>
      <c r="G105" s="26">
        <v>28.55</v>
      </c>
      <c r="H105" s="26">
        <v>10278</v>
      </c>
      <c r="I105" s="27">
        <v>0.016458111092734876</v>
      </c>
      <c r="J105" s="27">
        <v>99.90404699613693</v>
      </c>
      <c r="K105" s="24" t="s">
        <v>1531</v>
      </c>
    </row>
    <row r="106" spans="1:11" ht="20.1" customHeight="1">
      <c r="A106" s="24" t="s">
        <v>298</v>
      </c>
      <c r="B106" s="25" t="s">
        <v>1555</v>
      </c>
      <c r="C106" s="24" t="s">
        <v>14</v>
      </c>
      <c r="D106" s="24" t="s">
        <v>1521</v>
      </c>
      <c r="E106" s="24" t="s">
        <v>19</v>
      </c>
      <c r="F106" s="26">
        <v>1000</v>
      </c>
      <c r="G106" s="26">
        <v>9.88</v>
      </c>
      <c r="H106" s="26">
        <v>9880</v>
      </c>
      <c r="I106" s="27">
        <v>0.015820795640807607</v>
      </c>
      <c r="J106" s="27">
        <v>99.91986779177773</v>
      </c>
      <c r="K106" s="24" t="s">
        <v>1531</v>
      </c>
    </row>
    <row r="107" spans="1:11" ht="44.1" customHeight="1">
      <c r="A107" s="24" t="s">
        <v>225</v>
      </c>
      <c r="B107" s="25" t="s">
        <v>226</v>
      </c>
      <c r="C107" s="24" t="s">
        <v>14</v>
      </c>
      <c r="D107" s="24" t="s">
        <v>1521</v>
      </c>
      <c r="E107" s="24" t="s">
        <v>19</v>
      </c>
      <c r="F107" s="26">
        <v>30</v>
      </c>
      <c r="G107" s="26">
        <v>298.38</v>
      </c>
      <c r="H107" s="26">
        <v>8951.4</v>
      </c>
      <c r="I107" s="27">
        <v>0.014333833005984334</v>
      </c>
      <c r="J107" s="27">
        <v>99.93420162478373</v>
      </c>
      <c r="K107" s="24" t="s">
        <v>1531</v>
      </c>
    </row>
    <row r="108" spans="1:11" ht="27.95" customHeight="1">
      <c r="A108" s="24" t="s">
        <v>28</v>
      </c>
      <c r="B108" s="25" t="s">
        <v>29</v>
      </c>
      <c r="C108" s="24" t="s">
        <v>14</v>
      </c>
      <c r="D108" s="24" t="s">
        <v>1521</v>
      </c>
      <c r="E108" s="24" t="s">
        <v>30</v>
      </c>
      <c r="F108" s="26">
        <v>2</v>
      </c>
      <c r="G108" s="26">
        <v>3978.15</v>
      </c>
      <c r="H108" s="26">
        <v>7956.3</v>
      </c>
      <c r="I108" s="27">
        <v>0.012740384246655623</v>
      </c>
      <c r="J108" s="27">
        <v>99.94694200903038</v>
      </c>
      <c r="K108" s="24" t="s">
        <v>1531</v>
      </c>
    </row>
    <row r="109" spans="1:11" ht="36" customHeight="1">
      <c r="A109" s="24" t="s">
        <v>177</v>
      </c>
      <c r="B109" s="25" t="s">
        <v>178</v>
      </c>
      <c r="C109" s="24" t="s">
        <v>14</v>
      </c>
      <c r="D109" s="24" t="s">
        <v>1521</v>
      </c>
      <c r="E109" s="24" t="s">
        <v>30</v>
      </c>
      <c r="F109" s="26">
        <v>4</v>
      </c>
      <c r="G109" s="26">
        <v>1696.15</v>
      </c>
      <c r="H109" s="26">
        <v>6784.6</v>
      </c>
      <c r="I109" s="27">
        <v>0.010864146771723005</v>
      </c>
      <c r="J109" s="27">
        <v>99.9578061558021</v>
      </c>
      <c r="K109" s="24" t="s">
        <v>1531</v>
      </c>
    </row>
    <row r="110" spans="1:11" ht="20.1" customHeight="1">
      <c r="A110" s="24" t="s">
        <v>197</v>
      </c>
      <c r="B110" s="25" t="s">
        <v>1556</v>
      </c>
      <c r="C110" s="24" t="s">
        <v>14</v>
      </c>
      <c r="D110" s="24" t="s">
        <v>1521</v>
      </c>
      <c r="E110" s="24" t="s">
        <v>40</v>
      </c>
      <c r="F110" s="26">
        <v>1000</v>
      </c>
      <c r="G110" s="26">
        <v>5.9</v>
      </c>
      <c r="H110" s="26">
        <v>5900</v>
      </c>
      <c r="I110" s="27">
        <v>0.009447641121534907</v>
      </c>
      <c r="J110" s="27">
        <v>99.96725379692363</v>
      </c>
      <c r="K110" s="24" t="s">
        <v>1531</v>
      </c>
    </row>
    <row r="111" spans="1:11" ht="27.95" customHeight="1">
      <c r="A111" s="24" t="s">
        <v>55</v>
      </c>
      <c r="B111" s="25" t="s">
        <v>56</v>
      </c>
      <c r="C111" s="24" t="s">
        <v>14</v>
      </c>
      <c r="D111" s="24" t="s">
        <v>1521</v>
      </c>
      <c r="E111" s="24" t="s">
        <v>19</v>
      </c>
      <c r="F111" s="26">
        <v>60</v>
      </c>
      <c r="G111" s="26">
        <v>79.61</v>
      </c>
      <c r="H111" s="26">
        <v>4776.6</v>
      </c>
      <c r="I111" s="27">
        <v>0.007648746200190447</v>
      </c>
      <c r="J111" s="27">
        <v>99.97490254312383</v>
      </c>
      <c r="K111" s="24" t="s">
        <v>1531</v>
      </c>
    </row>
    <row r="112" spans="1:11" ht="36" customHeight="1">
      <c r="A112" s="24" t="s">
        <v>331</v>
      </c>
      <c r="B112" s="25" t="s">
        <v>332</v>
      </c>
      <c r="C112" s="24" t="s">
        <v>14</v>
      </c>
      <c r="D112" s="24" t="s">
        <v>1521</v>
      </c>
      <c r="E112" s="24" t="s">
        <v>19</v>
      </c>
      <c r="F112" s="26">
        <v>4000</v>
      </c>
      <c r="G112" s="26">
        <v>1.07</v>
      </c>
      <c r="H112" s="26">
        <v>4280</v>
      </c>
      <c r="I112" s="27">
        <v>0.00685354305087617</v>
      </c>
      <c r="J112" s="27">
        <v>99.9817560861747</v>
      </c>
      <c r="K112" s="24" t="s">
        <v>1531</v>
      </c>
    </row>
    <row r="113" spans="1:11" ht="27.95" customHeight="1">
      <c r="A113" s="24" t="s">
        <v>32</v>
      </c>
      <c r="B113" s="25" t="s">
        <v>33</v>
      </c>
      <c r="C113" s="24" t="s">
        <v>14</v>
      </c>
      <c r="D113" s="24" t="s">
        <v>1521</v>
      </c>
      <c r="E113" s="24" t="s">
        <v>30</v>
      </c>
      <c r="F113" s="26">
        <v>2</v>
      </c>
      <c r="G113" s="26">
        <v>1995.89</v>
      </c>
      <c r="H113" s="26">
        <v>3991.78</v>
      </c>
      <c r="I113" s="27">
        <v>0.0063920177756136625</v>
      </c>
      <c r="J113" s="27">
        <v>99.98814810395031</v>
      </c>
      <c r="K113" s="24" t="s">
        <v>1531</v>
      </c>
    </row>
    <row r="114" spans="1:11" ht="36" customHeight="1">
      <c r="A114" s="24" t="s">
        <v>174</v>
      </c>
      <c r="B114" s="25" t="s">
        <v>175</v>
      </c>
      <c r="C114" s="24" t="s">
        <v>14</v>
      </c>
      <c r="D114" s="24" t="s">
        <v>1521</v>
      </c>
      <c r="E114" s="24" t="s">
        <v>30</v>
      </c>
      <c r="F114" s="26">
        <v>2</v>
      </c>
      <c r="G114" s="26">
        <v>1191.65</v>
      </c>
      <c r="H114" s="26">
        <v>2383.3</v>
      </c>
      <c r="I114" s="27">
        <v>0.003816366624568499</v>
      </c>
      <c r="J114" s="27">
        <v>99.99196447057489</v>
      </c>
      <c r="K114" s="24" t="s">
        <v>1531</v>
      </c>
    </row>
    <row r="115" spans="1:11" ht="20.1" customHeight="1">
      <c r="A115" s="24" t="s">
        <v>344</v>
      </c>
      <c r="B115" s="25" t="s">
        <v>1557</v>
      </c>
      <c r="C115" s="24" t="s">
        <v>14</v>
      </c>
      <c r="D115" s="24" t="s">
        <v>1521</v>
      </c>
      <c r="E115" s="24" t="s">
        <v>30</v>
      </c>
      <c r="F115" s="26">
        <v>200</v>
      </c>
      <c r="G115" s="26">
        <v>7.97</v>
      </c>
      <c r="H115" s="26">
        <v>1594</v>
      </c>
      <c r="I115" s="27">
        <v>0.0025524643979197696</v>
      </c>
      <c r="J115" s="27">
        <v>99.99451693497281</v>
      </c>
      <c r="K115" s="24" t="s">
        <v>1531</v>
      </c>
    </row>
    <row r="116" spans="1:11" ht="36" customHeight="1">
      <c r="A116" s="24" t="s">
        <v>171</v>
      </c>
      <c r="B116" s="25" t="s">
        <v>172</v>
      </c>
      <c r="C116" s="24" t="s">
        <v>14</v>
      </c>
      <c r="D116" s="24" t="s">
        <v>1521</v>
      </c>
      <c r="E116" s="24" t="s">
        <v>30</v>
      </c>
      <c r="F116" s="26">
        <v>2</v>
      </c>
      <c r="G116" s="26">
        <v>786.27</v>
      </c>
      <c r="H116" s="26">
        <v>1572.54</v>
      </c>
      <c r="I116" s="27">
        <v>0.002518100604959068</v>
      </c>
      <c r="J116" s="27">
        <v>99.99703503557777</v>
      </c>
      <c r="K116" s="24" t="s">
        <v>1531</v>
      </c>
    </row>
    <row r="117" spans="1:11" ht="36" customHeight="1">
      <c r="A117" s="24" t="s">
        <v>168</v>
      </c>
      <c r="B117" s="25" t="s">
        <v>169</v>
      </c>
      <c r="C117" s="24" t="s">
        <v>14</v>
      </c>
      <c r="D117" s="24" t="s">
        <v>1521</v>
      </c>
      <c r="E117" s="24" t="s">
        <v>30</v>
      </c>
      <c r="F117" s="26">
        <v>2</v>
      </c>
      <c r="G117" s="26">
        <v>472.82</v>
      </c>
      <c r="H117" s="26">
        <v>945.64</v>
      </c>
      <c r="I117" s="27">
        <v>0.0015142487034183506</v>
      </c>
      <c r="J117" s="27">
        <v>99.99854928428118</v>
      </c>
      <c r="K117" s="24" t="s">
        <v>1531</v>
      </c>
    </row>
    <row r="118" spans="1:11" ht="27.95" customHeight="1">
      <c r="A118" s="24" t="s">
        <v>38</v>
      </c>
      <c r="B118" s="25" t="s">
        <v>39</v>
      </c>
      <c r="C118" s="24" t="s">
        <v>14</v>
      </c>
      <c r="D118" s="24" t="s">
        <v>1521</v>
      </c>
      <c r="E118" s="24" t="s">
        <v>40</v>
      </c>
      <c r="F118" s="26">
        <v>200</v>
      </c>
      <c r="G118" s="26">
        <v>3.13</v>
      </c>
      <c r="H118" s="26">
        <v>626</v>
      </c>
      <c r="I118" s="27">
        <v>0.001002410735945907</v>
      </c>
      <c r="J118" s="27">
        <v>99.99955169501713</v>
      </c>
      <c r="K118" s="24" t="s">
        <v>1531</v>
      </c>
    </row>
    <row r="119" spans="1:11" ht="20.1" customHeight="1">
      <c r="A119" s="24" t="s">
        <v>52</v>
      </c>
      <c r="B119" s="25" t="s">
        <v>1558</v>
      </c>
      <c r="C119" s="24" t="s">
        <v>14</v>
      </c>
      <c r="D119" s="24" t="s">
        <v>1521</v>
      </c>
      <c r="E119" s="24" t="s">
        <v>30</v>
      </c>
      <c r="F119" s="26">
        <v>4</v>
      </c>
      <c r="G119" s="26">
        <v>69.99</v>
      </c>
      <c r="H119" s="26">
        <v>279.96</v>
      </c>
      <c r="I119" s="27">
        <v>0.000448298577692358</v>
      </c>
      <c r="J119" s="27">
        <v>99.99999999359481</v>
      </c>
      <c r="K119" s="24" t="s">
        <v>1531</v>
      </c>
    </row>
    <row r="120" spans="1:11" ht="20.1" customHeight="1">
      <c r="A120" s="1"/>
      <c r="B120" s="1"/>
      <c r="C120" s="502" t="s">
        <v>1559</v>
      </c>
      <c r="D120" s="503"/>
      <c r="E120" s="503"/>
      <c r="F120" s="503"/>
      <c r="G120" s="1"/>
      <c r="H120" s="1"/>
      <c r="I120" s="1"/>
      <c r="J120" s="1"/>
      <c r="K120" s="1"/>
    </row>
    <row r="121" spans="1:11" ht="18" customHeight="1">
      <c r="A121" s="1"/>
      <c r="B121" s="1"/>
      <c r="C121" s="1"/>
      <c r="D121" s="1"/>
      <c r="E121" s="1"/>
      <c r="F121" s="1"/>
      <c r="G121" s="502" t="s">
        <v>1560</v>
      </c>
      <c r="H121" s="503"/>
      <c r="I121" s="504">
        <v>62449450.86</v>
      </c>
      <c r="J121" s="505"/>
      <c r="K121" s="505"/>
    </row>
    <row r="122" spans="1:11" ht="18" customHeight="1">
      <c r="A122" s="1"/>
      <c r="B122" s="1"/>
      <c r="C122" s="1"/>
      <c r="D122" s="1"/>
      <c r="E122" s="1"/>
      <c r="F122" s="1"/>
      <c r="G122" s="502" t="s">
        <v>1561</v>
      </c>
      <c r="H122" s="503"/>
      <c r="I122" s="504">
        <v>14107330.950000003</v>
      </c>
      <c r="J122" s="505"/>
      <c r="K122" s="505"/>
    </row>
    <row r="123" spans="1:11" ht="18" customHeight="1">
      <c r="A123" s="1"/>
      <c r="B123" s="1"/>
      <c r="C123" s="1"/>
      <c r="D123" s="1"/>
      <c r="E123" s="1"/>
      <c r="F123" s="1"/>
      <c r="G123" s="502" t="s">
        <v>1562</v>
      </c>
      <c r="H123" s="503"/>
      <c r="I123" s="504">
        <v>76556781.81</v>
      </c>
      <c r="J123" s="505"/>
      <c r="K123" s="505"/>
    </row>
  </sheetData>
  <mergeCells count="9">
    <mergeCell ref="G122:H122"/>
    <mergeCell ref="I122:K122"/>
    <mergeCell ref="G123:H123"/>
    <mergeCell ref="I123:K123"/>
    <mergeCell ref="A1:K1"/>
    <mergeCell ref="B2:C2"/>
    <mergeCell ref="C120:F120"/>
    <mergeCell ref="G121:H121"/>
    <mergeCell ref="I121:K121"/>
  </mergeCells>
  <printOptions/>
  <pageMargins left="0.2777777777777778" right="0.2777777777777778" top="0.2777777777777778" bottom="0.2777777777777778" header="0" footer="0"/>
  <pageSetup horizontalDpi="600" verticalDpi="600" orientation="landscape"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K259"/>
  <sheetViews>
    <sheetView workbookViewId="0" topLeftCell="A1">
      <selection activeCell="A1" sqref="A1:K1"/>
    </sheetView>
  </sheetViews>
  <sheetFormatPr defaultColWidth="9.140625" defaultRowHeight="15"/>
  <cols>
    <col min="1" max="1" width="9.28125" style="0" customWidth="1"/>
    <col min="2" max="2" width="68.7109375" style="0" customWidth="1"/>
    <col min="3" max="3" width="9.28125" style="0" customWidth="1"/>
    <col min="4" max="4" width="10.28125" style="0" customWidth="1"/>
    <col min="5" max="5" width="9.28125" style="0" customWidth="1"/>
    <col min="6" max="8" width="12.421875" style="0" customWidth="1"/>
    <col min="9" max="10" width="8.7109375" style="0" customWidth="1"/>
    <col min="11" max="11" width="4.7109375" style="0" customWidth="1"/>
  </cols>
  <sheetData>
    <row r="1" spans="1:11" ht="15">
      <c r="A1" s="501"/>
      <c r="B1" s="501"/>
      <c r="C1" s="501"/>
      <c r="D1" s="501"/>
      <c r="E1" s="501"/>
      <c r="F1" s="501"/>
      <c r="G1" s="501"/>
      <c r="H1" s="501"/>
      <c r="I1" s="501"/>
      <c r="J1" s="501"/>
      <c r="K1" s="501"/>
    </row>
    <row r="2" spans="1:11" ht="9.95" customHeight="1">
      <c r="A2" s="1"/>
      <c r="B2" s="502" t="s">
        <v>0</v>
      </c>
      <c r="C2" s="503"/>
      <c r="D2" s="1"/>
      <c r="E2" s="1"/>
      <c r="F2" s="1"/>
      <c r="G2" s="1"/>
      <c r="H2" s="1"/>
      <c r="I2" s="1"/>
      <c r="J2" s="1"/>
      <c r="K2" s="1"/>
    </row>
    <row r="3" spans="1:11" ht="21.95" customHeight="1">
      <c r="A3" s="22" t="s">
        <v>2</v>
      </c>
      <c r="B3" s="23" t="s">
        <v>3</v>
      </c>
      <c r="C3" s="22" t="s">
        <v>4</v>
      </c>
      <c r="D3" s="22" t="s">
        <v>1515</v>
      </c>
      <c r="E3" s="22" t="s">
        <v>382</v>
      </c>
      <c r="F3" s="22" t="s">
        <v>6</v>
      </c>
      <c r="G3" s="22" t="s">
        <v>1516</v>
      </c>
      <c r="H3" s="22" t="s">
        <v>1517</v>
      </c>
      <c r="I3" s="22" t="s">
        <v>1518</v>
      </c>
      <c r="J3" s="22" t="s">
        <v>1519</v>
      </c>
      <c r="K3" s="22" t="s">
        <v>1520</v>
      </c>
    </row>
    <row r="4" spans="1:11" ht="20.1" customHeight="1">
      <c r="A4" s="24" t="s">
        <v>1563</v>
      </c>
      <c r="B4" s="25" t="s">
        <v>1564</v>
      </c>
      <c r="C4" s="24" t="s">
        <v>14</v>
      </c>
      <c r="D4" s="24" t="s">
        <v>1565</v>
      </c>
      <c r="E4" s="24" t="s">
        <v>1566</v>
      </c>
      <c r="F4" s="26">
        <v>611353.0571245</v>
      </c>
      <c r="G4" s="26">
        <v>14.34</v>
      </c>
      <c r="H4" s="26">
        <v>8766802.83916533</v>
      </c>
      <c r="I4" s="27">
        <v>14.03823847587921</v>
      </c>
      <c r="J4" s="27">
        <v>14.038238477215764</v>
      </c>
      <c r="K4" s="24" t="s">
        <v>1522</v>
      </c>
    </row>
    <row r="5" spans="1:11" ht="15" customHeight="1">
      <c r="A5" s="24" t="s">
        <v>1567</v>
      </c>
      <c r="B5" s="25" t="s">
        <v>1568</v>
      </c>
      <c r="C5" s="24" t="s">
        <v>14</v>
      </c>
      <c r="D5" s="24" t="s">
        <v>1569</v>
      </c>
      <c r="E5" s="24" t="s">
        <v>1570</v>
      </c>
      <c r="F5" s="26">
        <v>1243165.7655236</v>
      </c>
      <c r="G5" s="26">
        <v>4.907</v>
      </c>
      <c r="H5" s="26">
        <v>6100214.411424305</v>
      </c>
      <c r="I5" s="27">
        <v>9.768243478568158</v>
      </c>
      <c r="J5" s="27">
        <v>23.806481953503187</v>
      </c>
      <c r="K5" s="24" t="s">
        <v>1522</v>
      </c>
    </row>
    <row r="6" spans="1:11" ht="15" customHeight="1">
      <c r="A6" s="24" t="s">
        <v>1571</v>
      </c>
      <c r="B6" s="25" t="s">
        <v>1572</v>
      </c>
      <c r="C6" s="24" t="s">
        <v>14</v>
      </c>
      <c r="D6" s="24" t="s">
        <v>1569</v>
      </c>
      <c r="E6" s="24" t="s">
        <v>1573</v>
      </c>
      <c r="F6" s="26">
        <v>599211.216</v>
      </c>
      <c r="G6" s="26">
        <v>4.9719</v>
      </c>
      <c r="H6" s="26">
        <v>2979218.2448304</v>
      </c>
      <c r="I6" s="27">
        <v>4.7706075932011425</v>
      </c>
      <c r="J6" s="27">
        <v>28.577089538969428</v>
      </c>
      <c r="K6" s="24" t="s">
        <v>1522</v>
      </c>
    </row>
    <row r="7" spans="1:11" ht="15" customHeight="1">
      <c r="A7" s="24" t="s">
        <v>1574</v>
      </c>
      <c r="B7" s="25" t="s">
        <v>1575</v>
      </c>
      <c r="C7" s="24" t="s">
        <v>14</v>
      </c>
      <c r="D7" s="24" t="s">
        <v>1569</v>
      </c>
      <c r="E7" s="24" t="s">
        <v>62</v>
      </c>
      <c r="F7" s="26">
        <v>50645.092</v>
      </c>
      <c r="G7" s="26">
        <v>55.11</v>
      </c>
      <c r="H7" s="26">
        <v>2791051.02012</v>
      </c>
      <c r="I7" s="27">
        <v>4.469296337286044</v>
      </c>
      <c r="J7" s="27">
        <v>33.046385876063326</v>
      </c>
      <c r="K7" s="24" t="s">
        <v>1522</v>
      </c>
    </row>
    <row r="8" spans="1:11" ht="15" customHeight="1">
      <c r="A8" s="24" t="s">
        <v>1576</v>
      </c>
      <c r="B8" s="25" t="s">
        <v>1577</v>
      </c>
      <c r="C8" s="24" t="s">
        <v>14</v>
      </c>
      <c r="D8" s="24" t="s">
        <v>1569</v>
      </c>
      <c r="E8" s="24" t="s">
        <v>30</v>
      </c>
      <c r="F8" s="26">
        <v>6.11450496</v>
      </c>
      <c r="G8" s="26">
        <v>402599.22</v>
      </c>
      <c r="H8" s="26">
        <v>2461694.9275821312</v>
      </c>
      <c r="I8" s="27">
        <v>3.9419000383896337</v>
      </c>
      <c r="J8" s="27">
        <v>36.98828591832468</v>
      </c>
      <c r="K8" s="24" t="s">
        <v>1522</v>
      </c>
    </row>
    <row r="9" spans="1:11" ht="20.1" customHeight="1">
      <c r="A9" s="24" t="s">
        <v>1578</v>
      </c>
      <c r="B9" s="25" t="s">
        <v>1579</v>
      </c>
      <c r="C9" s="24" t="s">
        <v>14</v>
      </c>
      <c r="D9" s="24" t="s">
        <v>1565</v>
      </c>
      <c r="E9" s="24" t="s">
        <v>1566</v>
      </c>
      <c r="F9" s="26">
        <v>93229.110162</v>
      </c>
      <c r="G9" s="26">
        <v>19.81</v>
      </c>
      <c r="H9" s="26">
        <v>1846868.67230922</v>
      </c>
      <c r="I9" s="27">
        <v>2.957381765183587</v>
      </c>
      <c r="J9" s="27">
        <v>39.94566767981052</v>
      </c>
      <c r="K9" s="24" t="s">
        <v>1522</v>
      </c>
    </row>
    <row r="10" spans="1:11" ht="20.1" customHeight="1">
      <c r="A10" s="24" t="s">
        <v>1580</v>
      </c>
      <c r="B10" s="25" t="s">
        <v>1581</v>
      </c>
      <c r="C10" s="24" t="s">
        <v>14</v>
      </c>
      <c r="D10" s="24" t="s">
        <v>1565</v>
      </c>
      <c r="E10" s="24" t="s">
        <v>1566</v>
      </c>
      <c r="F10" s="26">
        <v>61814.076496</v>
      </c>
      <c r="G10" s="26">
        <v>22.25</v>
      </c>
      <c r="H10" s="26">
        <v>1375363.202036</v>
      </c>
      <c r="I10" s="27">
        <v>2.2023623634917353</v>
      </c>
      <c r="J10" s="27">
        <v>42.148030040042016</v>
      </c>
      <c r="K10" s="24" t="s">
        <v>1522</v>
      </c>
    </row>
    <row r="11" spans="1:11" ht="15" customHeight="1">
      <c r="A11" s="24" t="s">
        <v>1582</v>
      </c>
      <c r="B11" s="25" t="s">
        <v>1583</v>
      </c>
      <c r="C11" s="24" t="s">
        <v>14</v>
      </c>
      <c r="D11" s="24" t="s">
        <v>1569</v>
      </c>
      <c r="E11" s="24" t="s">
        <v>85</v>
      </c>
      <c r="F11" s="26">
        <v>32059.1136</v>
      </c>
      <c r="G11" s="26">
        <v>37</v>
      </c>
      <c r="H11" s="26">
        <v>1186187.2032</v>
      </c>
      <c r="I11" s="27">
        <v>1.8994357625069158</v>
      </c>
      <c r="J11" s="27">
        <v>44.04746579742479</v>
      </c>
      <c r="K11" s="24" t="s">
        <v>1522</v>
      </c>
    </row>
    <row r="12" spans="1:11" ht="15" customHeight="1">
      <c r="A12" s="24" t="s">
        <v>1584</v>
      </c>
      <c r="B12" s="25" t="s">
        <v>1585</v>
      </c>
      <c r="C12" s="24" t="s">
        <v>14</v>
      </c>
      <c r="D12" s="24" t="s">
        <v>1569</v>
      </c>
      <c r="E12" s="24" t="s">
        <v>62</v>
      </c>
      <c r="F12" s="26">
        <v>3880</v>
      </c>
      <c r="G12" s="26">
        <v>302</v>
      </c>
      <c r="H12" s="26">
        <v>1171760</v>
      </c>
      <c r="I12" s="27">
        <v>1.8763335526389393</v>
      </c>
      <c r="J12" s="27">
        <v>45.92379935006373</v>
      </c>
      <c r="K12" s="24" t="s">
        <v>1522</v>
      </c>
    </row>
    <row r="13" spans="1:11" ht="15" customHeight="1">
      <c r="A13" s="24" t="s">
        <v>1586</v>
      </c>
      <c r="B13" s="25" t="s">
        <v>1587</v>
      </c>
      <c r="C13" s="24" t="s">
        <v>14</v>
      </c>
      <c r="D13" s="24" t="s">
        <v>1569</v>
      </c>
      <c r="E13" s="24" t="s">
        <v>1573</v>
      </c>
      <c r="F13" s="26">
        <v>2245387.674214</v>
      </c>
      <c r="G13" s="26">
        <v>0.516</v>
      </c>
      <c r="H13" s="26">
        <v>1158620.039894424</v>
      </c>
      <c r="I13" s="27">
        <v>1.8552925988374531</v>
      </c>
      <c r="J13" s="27">
        <v>47.77909194907024</v>
      </c>
      <c r="K13" s="24" t="s">
        <v>1522</v>
      </c>
    </row>
    <row r="14" spans="1:11" ht="15" customHeight="1">
      <c r="A14" s="24" t="s">
        <v>1588</v>
      </c>
      <c r="B14" s="25" t="s">
        <v>1589</v>
      </c>
      <c r="C14" s="24" t="s">
        <v>14</v>
      </c>
      <c r="D14" s="24" t="s">
        <v>1569</v>
      </c>
      <c r="E14" s="24" t="s">
        <v>1573</v>
      </c>
      <c r="F14" s="26">
        <v>156000</v>
      </c>
      <c r="G14" s="26">
        <v>6.585</v>
      </c>
      <c r="H14" s="26">
        <v>1027260</v>
      </c>
      <c r="I14" s="27">
        <v>1.6449464099166013</v>
      </c>
      <c r="J14" s="27">
        <v>49.42403835898684</v>
      </c>
      <c r="K14" s="24" t="s">
        <v>1522</v>
      </c>
    </row>
    <row r="15" spans="1:11" ht="20.1" customHeight="1">
      <c r="A15" s="24" t="s">
        <v>1590</v>
      </c>
      <c r="B15" s="25" t="s">
        <v>1591</v>
      </c>
      <c r="C15" s="24" t="s">
        <v>14</v>
      </c>
      <c r="D15" s="24" t="s">
        <v>1569</v>
      </c>
      <c r="E15" s="24" t="s">
        <v>1573</v>
      </c>
      <c r="F15" s="26">
        <v>70425.6</v>
      </c>
      <c r="G15" s="26">
        <v>14.5</v>
      </c>
      <c r="H15" s="26">
        <v>1021171.2</v>
      </c>
      <c r="I15" s="27">
        <v>1.6351964442791773</v>
      </c>
      <c r="J15" s="27">
        <v>51.05923480326602</v>
      </c>
      <c r="K15" s="24" t="s">
        <v>1526</v>
      </c>
    </row>
    <row r="16" spans="1:11" ht="20.1" customHeight="1">
      <c r="A16" s="24" t="s">
        <v>1592</v>
      </c>
      <c r="B16" s="25" t="s">
        <v>1593</v>
      </c>
      <c r="C16" s="24" t="s">
        <v>14</v>
      </c>
      <c r="D16" s="24" t="s">
        <v>1565</v>
      </c>
      <c r="E16" s="24" t="s">
        <v>1566</v>
      </c>
      <c r="F16" s="26">
        <v>49427.38714</v>
      </c>
      <c r="G16" s="26">
        <v>19.81</v>
      </c>
      <c r="H16" s="26">
        <v>979156.5392434</v>
      </c>
      <c r="I16" s="27">
        <v>1.5679185736569072</v>
      </c>
      <c r="J16" s="27">
        <v>52.627153378134466</v>
      </c>
      <c r="K16" s="24" t="s">
        <v>1526</v>
      </c>
    </row>
    <row r="17" spans="1:11" ht="15" customHeight="1">
      <c r="A17" s="24" t="s">
        <v>1594</v>
      </c>
      <c r="B17" s="25" t="s">
        <v>1595</v>
      </c>
      <c r="C17" s="24" t="s">
        <v>14</v>
      </c>
      <c r="D17" s="24" t="s">
        <v>1569</v>
      </c>
      <c r="E17" s="24" t="s">
        <v>40</v>
      </c>
      <c r="F17" s="26">
        <v>5860</v>
      </c>
      <c r="G17" s="26">
        <v>145.22</v>
      </c>
      <c r="H17" s="26">
        <v>850989.2</v>
      </c>
      <c r="I17" s="27">
        <v>1.3626848406613716</v>
      </c>
      <c r="J17" s="27">
        <v>53.98983821879584</v>
      </c>
      <c r="K17" s="24" t="s">
        <v>1526</v>
      </c>
    </row>
    <row r="18" spans="1:11" ht="15" customHeight="1">
      <c r="A18" s="24" t="s">
        <v>1596</v>
      </c>
      <c r="B18" s="25" t="s">
        <v>1597</v>
      </c>
      <c r="C18" s="24" t="s">
        <v>14</v>
      </c>
      <c r="D18" s="24" t="s">
        <v>1569</v>
      </c>
      <c r="E18" s="24" t="s">
        <v>85</v>
      </c>
      <c r="F18" s="26">
        <v>12223.32398316</v>
      </c>
      <c r="G18" s="26">
        <v>61.535</v>
      </c>
      <c r="H18" s="26">
        <v>752162.2413037505</v>
      </c>
      <c r="I18" s="27">
        <v>1.204433715424945</v>
      </c>
      <c r="J18" s="27">
        <v>55.194271932133084</v>
      </c>
      <c r="K18" s="24" t="s">
        <v>1526</v>
      </c>
    </row>
    <row r="19" spans="1:11" ht="15" customHeight="1">
      <c r="A19" s="24" t="s">
        <v>1598</v>
      </c>
      <c r="B19" s="25" t="s">
        <v>1599</v>
      </c>
      <c r="C19" s="24" t="s">
        <v>14</v>
      </c>
      <c r="D19" s="24" t="s">
        <v>1569</v>
      </c>
      <c r="E19" s="24" t="s">
        <v>40</v>
      </c>
      <c r="F19" s="26">
        <v>980</v>
      </c>
      <c r="G19" s="26">
        <v>761.75</v>
      </c>
      <c r="H19" s="26">
        <v>746515</v>
      </c>
      <c r="I19" s="27">
        <v>1.1953908155665476</v>
      </c>
      <c r="J19" s="27">
        <v>56.38966274769963</v>
      </c>
      <c r="K19" s="24" t="s">
        <v>1526</v>
      </c>
    </row>
    <row r="20" spans="1:11" ht="20.1" customHeight="1">
      <c r="A20" s="24" t="s">
        <v>1600</v>
      </c>
      <c r="B20" s="25" t="s">
        <v>1601</v>
      </c>
      <c r="C20" s="24" t="s">
        <v>14</v>
      </c>
      <c r="D20" s="24" t="s">
        <v>1569</v>
      </c>
      <c r="E20" s="24" t="s">
        <v>19</v>
      </c>
      <c r="F20" s="26">
        <v>10500</v>
      </c>
      <c r="G20" s="26">
        <v>66.91</v>
      </c>
      <c r="H20" s="26">
        <v>702555</v>
      </c>
      <c r="I20" s="27">
        <v>1.1249978827355858</v>
      </c>
      <c r="J20" s="27">
        <v>57.51466063043522</v>
      </c>
      <c r="K20" s="24" t="s">
        <v>1526</v>
      </c>
    </row>
    <row r="21" spans="1:11" ht="15" customHeight="1">
      <c r="A21" s="24" t="s">
        <v>1602</v>
      </c>
      <c r="B21" s="25" t="s">
        <v>1603</v>
      </c>
      <c r="C21" s="24" t="s">
        <v>14</v>
      </c>
      <c r="D21" s="24" t="s">
        <v>1569</v>
      </c>
      <c r="E21" s="24" t="s">
        <v>40</v>
      </c>
      <c r="F21" s="26">
        <v>108610.30326992</v>
      </c>
      <c r="G21" s="26">
        <v>6.3</v>
      </c>
      <c r="H21" s="26">
        <v>684244.910600496</v>
      </c>
      <c r="I21" s="27">
        <v>1.0956780262017325</v>
      </c>
      <c r="J21" s="27">
        <v>58.61033865567539</v>
      </c>
      <c r="K21" s="24" t="s">
        <v>1526</v>
      </c>
    </row>
    <row r="22" spans="1:11" ht="15" customHeight="1">
      <c r="A22" s="24" t="s">
        <v>1604</v>
      </c>
      <c r="B22" s="25" t="s">
        <v>1605</v>
      </c>
      <c r="C22" s="24" t="s">
        <v>14</v>
      </c>
      <c r="D22" s="24" t="s">
        <v>1569</v>
      </c>
      <c r="E22" s="24" t="s">
        <v>62</v>
      </c>
      <c r="F22" s="26">
        <v>7145.89285084</v>
      </c>
      <c r="G22" s="26">
        <v>90</v>
      </c>
      <c r="H22" s="26">
        <v>643130.3565756</v>
      </c>
      <c r="I22" s="27">
        <v>1.0298414920832282</v>
      </c>
      <c r="J22" s="27">
        <v>59.64018015324209</v>
      </c>
      <c r="K22" s="24" t="s">
        <v>1526</v>
      </c>
    </row>
    <row r="23" spans="1:11" ht="20.1" customHeight="1">
      <c r="A23" s="24" t="s">
        <v>1606</v>
      </c>
      <c r="B23" s="25" t="s">
        <v>1607</v>
      </c>
      <c r="C23" s="24" t="s">
        <v>14</v>
      </c>
      <c r="D23" s="24" t="s">
        <v>1565</v>
      </c>
      <c r="E23" s="24" t="s">
        <v>1566</v>
      </c>
      <c r="F23" s="26">
        <v>32290.341162</v>
      </c>
      <c r="G23" s="26">
        <v>19.81</v>
      </c>
      <c r="H23" s="26">
        <v>639671.65841922</v>
      </c>
      <c r="I23" s="27">
        <v>1.0243030956545514</v>
      </c>
      <c r="J23" s="27">
        <v>60.66448325142793</v>
      </c>
      <c r="K23" s="24" t="s">
        <v>1526</v>
      </c>
    </row>
    <row r="24" spans="1:11" ht="20.1" customHeight="1">
      <c r="A24" s="24" t="s">
        <v>1608</v>
      </c>
      <c r="B24" s="25" t="s">
        <v>1609</v>
      </c>
      <c r="C24" s="24" t="s">
        <v>14</v>
      </c>
      <c r="D24" s="24" t="s">
        <v>1565</v>
      </c>
      <c r="E24" s="24" t="s">
        <v>1566</v>
      </c>
      <c r="F24" s="26">
        <v>28671</v>
      </c>
      <c r="G24" s="26">
        <v>19.81</v>
      </c>
      <c r="H24" s="26">
        <v>567972.51</v>
      </c>
      <c r="I24" s="27">
        <v>0.909491600233457</v>
      </c>
      <c r="J24" s="27">
        <v>61.5739748516614</v>
      </c>
      <c r="K24" s="24" t="s">
        <v>1526</v>
      </c>
    </row>
    <row r="25" spans="1:11" ht="15" customHeight="1">
      <c r="A25" s="24" t="s">
        <v>1610</v>
      </c>
      <c r="B25" s="25" t="s">
        <v>1611</v>
      </c>
      <c r="C25" s="24" t="s">
        <v>14</v>
      </c>
      <c r="D25" s="24" t="s">
        <v>1569</v>
      </c>
      <c r="E25" s="24" t="s">
        <v>40</v>
      </c>
      <c r="F25" s="26">
        <v>52964.0543426</v>
      </c>
      <c r="G25" s="26">
        <v>10.65</v>
      </c>
      <c r="H25" s="26">
        <v>564067.17874869</v>
      </c>
      <c r="I25" s="27">
        <v>0.9032380124159838</v>
      </c>
      <c r="J25" s="27">
        <v>62.477212866081096</v>
      </c>
      <c r="K25" s="24" t="s">
        <v>1526</v>
      </c>
    </row>
    <row r="26" spans="1:11" ht="15" customHeight="1">
      <c r="A26" s="24" t="s">
        <v>1612</v>
      </c>
      <c r="B26" s="25" t="s">
        <v>1613</v>
      </c>
      <c r="C26" s="24" t="s">
        <v>14</v>
      </c>
      <c r="D26" s="24" t="s">
        <v>1569</v>
      </c>
      <c r="E26" s="24" t="s">
        <v>40</v>
      </c>
      <c r="F26" s="26">
        <v>1280</v>
      </c>
      <c r="G26" s="26">
        <v>436.86</v>
      </c>
      <c r="H26" s="26">
        <v>559180.8</v>
      </c>
      <c r="I26" s="27">
        <v>0.8954134780428452</v>
      </c>
      <c r="J26" s="27">
        <v>63.372626344123944</v>
      </c>
      <c r="K26" s="24" t="s">
        <v>1526</v>
      </c>
    </row>
    <row r="27" spans="1:11" ht="15" customHeight="1">
      <c r="A27" s="24" t="s">
        <v>1614</v>
      </c>
      <c r="B27" s="25" t="s">
        <v>1615</v>
      </c>
      <c r="C27" s="24" t="s">
        <v>14</v>
      </c>
      <c r="D27" s="24" t="s">
        <v>1569</v>
      </c>
      <c r="E27" s="24" t="s">
        <v>1573</v>
      </c>
      <c r="F27" s="26">
        <v>1163900</v>
      </c>
      <c r="G27" s="26">
        <v>0.475</v>
      </c>
      <c r="H27" s="26">
        <v>552852.5</v>
      </c>
      <c r="I27" s="27">
        <v>0.885280002227691</v>
      </c>
      <c r="J27" s="27">
        <v>64.25790634635163</v>
      </c>
      <c r="K27" s="24" t="s">
        <v>1526</v>
      </c>
    </row>
    <row r="28" spans="1:11" ht="15" customHeight="1">
      <c r="A28" s="24" t="s">
        <v>1616</v>
      </c>
      <c r="B28" s="25" t="s">
        <v>1617</v>
      </c>
      <c r="C28" s="24" t="s">
        <v>14</v>
      </c>
      <c r="D28" s="24" t="s">
        <v>1569</v>
      </c>
      <c r="E28" s="24" t="s">
        <v>40</v>
      </c>
      <c r="F28" s="26">
        <v>1980</v>
      </c>
      <c r="G28" s="26">
        <v>261.82</v>
      </c>
      <c r="H28" s="26">
        <v>518403.6</v>
      </c>
      <c r="I28" s="27">
        <v>0.8301171472731751</v>
      </c>
      <c r="J28" s="27">
        <v>65.0880234936248</v>
      </c>
      <c r="K28" s="24" t="s">
        <v>1526</v>
      </c>
    </row>
    <row r="29" spans="1:11" ht="15" customHeight="1">
      <c r="A29" s="24" t="s">
        <v>1618</v>
      </c>
      <c r="B29" s="25" t="s">
        <v>1619</v>
      </c>
      <c r="C29" s="24" t="s">
        <v>14</v>
      </c>
      <c r="D29" s="24" t="s">
        <v>1569</v>
      </c>
      <c r="E29" s="24" t="s">
        <v>19</v>
      </c>
      <c r="F29" s="26">
        <v>10901</v>
      </c>
      <c r="G29" s="26">
        <v>47.0399</v>
      </c>
      <c r="H29" s="26">
        <v>512781.9499</v>
      </c>
      <c r="I29" s="27">
        <v>0.8211152264840834</v>
      </c>
      <c r="J29" s="27">
        <v>65.90913872026903</v>
      </c>
      <c r="K29" s="24" t="s">
        <v>1526</v>
      </c>
    </row>
    <row r="30" spans="1:11" ht="15" customHeight="1">
      <c r="A30" s="24" t="s">
        <v>1620</v>
      </c>
      <c r="B30" s="25" t="s">
        <v>1621</v>
      </c>
      <c r="C30" s="24" t="s">
        <v>14</v>
      </c>
      <c r="D30" s="24" t="s">
        <v>1569</v>
      </c>
      <c r="E30" s="24" t="s">
        <v>85</v>
      </c>
      <c r="F30" s="26">
        <v>13786.08</v>
      </c>
      <c r="G30" s="26">
        <v>36.69</v>
      </c>
      <c r="H30" s="26">
        <v>505811.2752</v>
      </c>
      <c r="I30" s="27">
        <v>0.8099531192060219</v>
      </c>
      <c r="J30" s="27">
        <v>66.71909184716125</v>
      </c>
      <c r="K30" s="24" t="s">
        <v>1526</v>
      </c>
    </row>
    <row r="31" spans="1:11" ht="20.1" customHeight="1">
      <c r="A31" s="24" t="s">
        <v>1622</v>
      </c>
      <c r="B31" s="25" t="s">
        <v>1623</v>
      </c>
      <c r="C31" s="24" t="s">
        <v>14</v>
      </c>
      <c r="D31" s="24" t="s">
        <v>1565</v>
      </c>
      <c r="E31" s="24" t="s">
        <v>1566</v>
      </c>
      <c r="F31" s="26">
        <v>22000</v>
      </c>
      <c r="G31" s="26">
        <v>21.33</v>
      </c>
      <c r="H31" s="26">
        <v>469260</v>
      </c>
      <c r="I31" s="27">
        <v>0.7514237411341474</v>
      </c>
      <c r="J31" s="27">
        <v>67.4705155882954</v>
      </c>
      <c r="K31" s="24" t="s">
        <v>1526</v>
      </c>
    </row>
    <row r="32" spans="1:11" ht="15" customHeight="1">
      <c r="A32" s="24" t="s">
        <v>1624</v>
      </c>
      <c r="B32" s="25" t="s">
        <v>1625</v>
      </c>
      <c r="C32" s="24" t="s">
        <v>14</v>
      </c>
      <c r="D32" s="24" t="s">
        <v>1569</v>
      </c>
      <c r="E32" s="24" t="s">
        <v>40</v>
      </c>
      <c r="F32" s="26">
        <v>600</v>
      </c>
      <c r="G32" s="26">
        <v>767.14</v>
      </c>
      <c r="H32" s="26">
        <v>460284</v>
      </c>
      <c r="I32" s="27">
        <v>0.7370505162685717</v>
      </c>
      <c r="J32" s="27">
        <v>68.20756610456397</v>
      </c>
      <c r="K32" s="24" t="s">
        <v>1526</v>
      </c>
    </row>
    <row r="33" spans="1:11" ht="20.1" customHeight="1">
      <c r="A33" s="24" t="s">
        <v>1626</v>
      </c>
      <c r="B33" s="25" t="s">
        <v>1627</v>
      </c>
      <c r="C33" s="24" t="s">
        <v>14</v>
      </c>
      <c r="D33" s="24" t="s">
        <v>1569</v>
      </c>
      <c r="E33" s="24" t="s">
        <v>30</v>
      </c>
      <c r="F33" s="26">
        <v>1.29035919744</v>
      </c>
      <c r="G33" s="26">
        <v>350771.8</v>
      </c>
      <c r="H33" s="26">
        <v>452621.6183325842</v>
      </c>
      <c r="I33" s="27">
        <v>0.7247807820092543</v>
      </c>
      <c r="J33" s="27">
        <v>68.93234688924326</v>
      </c>
      <c r="K33" s="24" t="s">
        <v>1526</v>
      </c>
    </row>
    <row r="34" spans="1:11" ht="20.1" customHeight="1">
      <c r="A34" s="24" t="s">
        <v>1628</v>
      </c>
      <c r="B34" s="25" t="s">
        <v>1629</v>
      </c>
      <c r="C34" s="24" t="s">
        <v>14</v>
      </c>
      <c r="D34" s="24" t="s">
        <v>1569</v>
      </c>
      <c r="E34" s="24" t="s">
        <v>30</v>
      </c>
      <c r="F34" s="26">
        <v>0.900704</v>
      </c>
      <c r="G34" s="26">
        <v>493000</v>
      </c>
      <c r="H34" s="26">
        <v>444047.072</v>
      </c>
      <c r="I34" s="27">
        <v>0.711050402936334</v>
      </c>
      <c r="J34" s="27">
        <v>69.643397288977</v>
      </c>
      <c r="K34" s="24" t="s">
        <v>1526</v>
      </c>
    </row>
    <row r="35" spans="1:11" ht="15" customHeight="1">
      <c r="A35" s="24" t="s">
        <v>1630</v>
      </c>
      <c r="B35" s="25" t="s">
        <v>1631</v>
      </c>
      <c r="C35" s="24" t="s">
        <v>14</v>
      </c>
      <c r="D35" s="24" t="s">
        <v>1569</v>
      </c>
      <c r="E35" s="24" t="s">
        <v>40</v>
      </c>
      <c r="F35" s="26">
        <v>3600</v>
      </c>
      <c r="G35" s="26">
        <v>120.22</v>
      </c>
      <c r="H35" s="26">
        <v>432792</v>
      </c>
      <c r="I35" s="27">
        <v>0.6930277112324297</v>
      </c>
      <c r="J35" s="27">
        <v>70.33642500020943</v>
      </c>
      <c r="K35" s="24" t="s">
        <v>1526</v>
      </c>
    </row>
    <row r="36" spans="1:11" ht="15" customHeight="1">
      <c r="A36" s="24" t="s">
        <v>1632</v>
      </c>
      <c r="B36" s="25" t="s">
        <v>1633</v>
      </c>
      <c r="C36" s="24" t="s">
        <v>14</v>
      </c>
      <c r="D36" s="24" t="s">
        <v>1569</v>
      </c>
      <c r="E36" s="24" t="s">
        <v>1570</v>
      </c>
      <c r="F36" s="26">
        <v>22978.552466194</v>
      </c>
      <c r="G36" s="26">
        <v>18.742</v>
      </c>
      <c r="H36" s="26">
        <v>430664.03032140795</v>
      </c>
      <c r="I36" s="27">
        <v>0.6896202038017778</v>
      </c>
      <c r="J36" s="27">
        <v>71.02604520349654</v>
      </c>
      <c r="K36" s="24" t="s">
        <v>1526</v>
      </c>
    </row>
    <row r="37" spans="1:11" ht="15" customHeight="1">
      <c r="A37" s="24" t="s">
        <v>1634</v>
      </c>
      <c r="B37" s="25" t="s">
        <v>1635</v>
      </c>
      <c r="C37" s="24" t="s">
        <v>14</v>
      </c>
      <c r="D37" s="24" t="s">
        <v>1569</v>
      </c>
      <c r="E37" s="24" t="s">
        <v>1573</v>
      </c>
      <c r="F37" s="26">
        <v>51815.244</v>
      </c>
      <c r="G37" s="26">
        <v>8.2998</v>
      </c>
      <c r="H37" s="26">
        <v>430056.1621512</v>
      </c>
      <c r="I37" s="27">
        <v>0.688646827476129</v>
      </c>
      <c r="J37" s="27">
        <v>71.71469202752796</v>
      </c>
      <c r="K37" s="24" t="s">
        <v>1526</v>
      </c>
    </row>
    <row r="38" spans="1:11" ht="15" customHeight="1">
      <c r="A38" s="24" t="s">
        <v>1636</v>
      </c>
      <c r="B38" s="25" t="s">
        <v>1637</v>
      </c>
      <c r="C38" s="24" t="s">
        <v>14</v>
      </c>
      <c r="D38" s="24" t="s">
        <v>1569</v>
      </c>
      <c r="E38" s="24" t="s">
        <v>1570</v>
      </c>
      <c r="F38" s="26">
        <v>146527.4016</v>
      </c>
      <c r="G38" s="26">
        <v>2.93</v>
      </c>
      <c r="H38" s="26">
        <v>429325.286688</v>
      </c>
      <c r="I38" s="27">
        <v>0.6874764801742902</v>
      </c>
      <c r="J38" s="27">
        <v>72.40216851300575</v>
      </c>
      <c r="K38" s="24" t="s">
        <v>1526</v>
      </c>
    </row>
    <row r="39" spans="1:11" ht="20.1" customHeight="1">
      <c r="A39" s="24" t="s">
        <v>1638</v>
      </c>
      <c r="B39" s="25" t="s">
        <v>1639</v>
      </c>
      <c r="C39" s="24" t="s">
        <v>14</v>
      </c>
      <c r="D39" s="24" t="s">
        <v>1569</v>
      </c>
      <c r="E39" s="24" t="s">
        <v>19</v>
      </c>
      <c r="F39" s="26">
        <v>7560</v>
      </c>
      <c r="G39" s="26">
        <v>54.59</v>
      </c>
      <c r="H39" s="26">
        <v>412700.4</v>
      </c>
      <c r="I39" s="27">
        <v>0.6608551304938821</v>
      </c>
      <c r="J39" s="27">
        <v>73.06302364349962</v>
      </c>
      <c r="K39" s="24" t="s">
        <v>1526</v>
      </c>
    </row>
    <row r="40" spans="1:11" ht="15" customHeight="1">
      <c r="A40" s="24" t="s">
        <v>1640</v>
      </c>
      <c r="B40" s="25" t="s">
        <v>1641</v>
      </c>
      <c r="C40" s="24" t="s">
        <v>14</v>
      </c>
      <c r="D40" s="24" t="s">
        <v>1569</v>
      </c>
      <c r="E40" s="24" t="s">
        <v>1573</v>
      </c>
      <c r="F40" s="26">
        <v>51815.244</v>
      </c>
      <c r="G40" s="26">
        <v>7.9225</v>
      </c>
      <c r="H40" s="26">
        <v>410506.27059</v>
      </c>
      <c r="I40" s="27">
        <v>0.6573416818091559</v>
      </c>
      <c r="J40" s="27">
        <v>73.72036532436401</v>
      </c>
      <c r="K40" s="24" t="s">
        <v>1526</v>
      </c>
    </row>
    <row r="41" spans="1:11" ht="15" customHeight="1">
      <c r="A41" s="24" t="s">
        <v>1642</v>
      </c>
      <c r="B41" s="25" t="s">
        <v>1643</v>
      </c>
      <c r="C41" s="24" t="s">
        <v>14</v>
      </c>
      <c r="D41" s="24" t="s">
        <v>1569</v>
      </c>
      <c r="E41" s="24" t="s">
        <v>85</v>
      </c>
      <c r="F41" s="26">
        <v>6865.1686656</v>
      </c>
      <c r="G41" s="26">
        <v>58</v>
      </c>
      <c r="H41" s="26">
        <v>398179.7826048</v>
      </c>
      <c r="I41" s="27">
        <v>0.6376033369323624</v>
      </c>
      <c r="J41" s="27">
        <v>74.35796865712533</v>
      </c>
      <c r="K41" s="24" t="s">
        <v>1526</v>
      </c>
    </row>
    <row r="42" spans="1:11" ht="15" customHeight="1">
      <c r="A42" s="24" t="s">
        <v>1644</v>
      </c>
      <c r="B42" s="25" t="s">
        <v>1645</v>
      </c>
      <c r="C42" s="24" t="s">
        <v>14</v>
      </c>
      <c r="D42" s="24" t="s">
        <v>1569</v>
      </c>
      <c r="E42" s="24" t="s">
        <v>1573</v>
      </c>
      <c r="F42" s="26">
        <v>51815.244</v>
      </c>
      <c r="G42" s="26">
        <v>7.5452</v>
      </c>
      <c r="H42" s="26">
        <v>390956.3790288</v>
      </c>
      <c r="I42" s="27">
        <v>0.6260365361421827</v>
      </c>
      <c r="J42" s="27">
        <v>74.98400519482269</v>
      </c>
      <c r="K42" s="24" t="s">
        <v>1526</v>
      </c>
    </row>
    <row r="43" spans="1:11" ht="15" customHeight="1">
      <c r="A43" s="24" t="s">
        <v>1646</v>
      </c>
      <c r="B43" s="25" t="s">
        <v>1647</v>
      </c>
      <c r="C43" s="24" t="s">
        <v>14</v>
      </c>
      <c r="D43" s="24" t="s">
        <v>1569</v>
      </c>
      <c r="E43" s="24" t="s">
        <v>40</v>
      </c>
      <c r="F43" s="26">
        <v>4192</v>
      </c>
      <c r="G43" s="26">
        <v>89.9</v>
      </c>
      <c r="H43" s="26">
        <v>376860.8</v>
      </c>
      <c r="I43" s="27">
        <v>0.6034653544363631</v>
      </c>
      <c r="J43" s="27">
        <v>75.58747054925905</v>
      </c>
      <c r="K43" s="24" t="s">
        <v>1526</v>
      </c>
    </row>
    <row r="44" spans="1:11" ht="15" customHeight="1">
      <c r="A44" s="24" t="s">
        <v>1648</v>
      </c>
      <c r="B44" s="25" t="s">
        <v>1649</v>
      </c>
      <c r="C44" s="24" t="s">
        <v>14</v>
      </c>
      <c r="D44" s="24" t="s">
        <v>1569</v>
      </c>
      <c r="E44" s="24" t="s">
        <v>62</v>
      </c>
      <c r="F44" s="26">
        <v>1280</v>
      </c>
      <c r="G44" s="26">
        <v>287</v>
      </c>
      <c r="H44" s="26">
        <v>367360</v>
      </c>
      <c r="I44" s="27">
        <v>0.5882517698995022</v>
      </c>
      <c r="J44" s="27">
        <v>76.17572231915855</v>
      </c>
      <c r="K44" s="24" t="s">
        <v>1526</v>
      </c>
    </row>
    <row r="45" spans="1:11" ht="15" customHeight="1">
      <c r="A45" s="24" t="s">
        <v>1650</v>
      </c>
      <c r="B45" s="25" t="s">
        <v>1651</v>
      </c>
      <c r="C45" s="24" t="s">
        <v>14</v>
      </c>
      <c r="D45" s="24" t="s">
        <v>1569</v>
      </c>
      <c r="E45" s="24" t="s">
        <v>40</v>
      </c>
      <c r="F45" s="26">
        <v>1200</v>
      </c>
      <c r="G45" s="26">
        <v>288</v>
      </c>
      <c r="H45" s="26">
        <v>345600</v>
      </c>
      <c r="I45" s="27">
        <v>0.5534075884071973</v>
      </c>
      <c r="J45" s="27">
        <v>76.72912990756575</v>
      </c>
      <c r="K45" s="24" t="s">
        <v>1526</v>
      </c>
    </row>
    <row r="46" spans="1:11" ht="20.1" customHeight="1">
      <c r="A46" s="24" t="s">
        <v>1652</v>
      </c>
      <c r="B46" s="25" t="s">
        <v>1653</v>
      </c>
      <c r="C46" s="24" t="s">
        <v>14</v>
      </c>
      <c r="D46" s="24" t="s">
        <v>1569</v>
      </c>
      <c r="E46" s="24" t="s">
        <v>30</v>
      </c>
      <c r="F46" s="26">
        <v>1.455786</v>
      </c>
      <c r="G46" s="26">
        <v>233959.08</v>
      </c>
      <c r="H46" s="26">
        <v>340594.35323688</v>
      </c>
      <c r="I46" s="27">
        <v>0.5453920707463277</v>
      </c>
      <c r="J46" s="27">
        <v>77.27452197312887</v>
      </c>
      <c r="K46" s="24" t="s">
        <v>1526</v>
      </c>
    </row>
    <row r="47" spans="1:11" ht="15" customHeight="1">
      <c r="A47" s="24" t="s">
        <v>1654</v>
      </c>
      <c r="B47" s="25" t="s">
        <v>1655</v>
      </c>
      <c r="C47" s="24" t="s">
        <v>14</v>
      </c>
      <c r="D47" s="24" t="s">
        <v>1569</v>
      </c>
      <c r="E47" s="24" t="s">
        <v>40</v>
      </c>
      <c r="F47" s="26">
        <v>3600</v>
      </c>
      <c r="G47" s="26">
        <v>94.5</v>
      </c>
      <c r="H47" s="26">
        <v>340200</v>
      </c>
      <c r="I47" s="27">
        <v>0.5447605948383348</v>
      </c>
      <c r="J47" s="27">
        <v>77.8192825679672</v>
      </c>
      <c r="K47" s="24" t="s">
        <v>1526</v>
      </c>
    </row>
    <row r="48" spans="1:11" ht="20.1" customHeight="1">
      <c r="A48" s="24" t="s">
        <v>1656</v>
      </c>
      <c r="B48" s="25" t="s">
        <v>1657</v>
      </c>
      <c r="C48" s="24" t="s">
        <v>14</v>
      </c>
      <c r="D48" s="24" t="s">
        <v>1565</v>
      </c>
      <c r="E48" s="24" t="s">
        <v>1566</v>
      </c>
      <c r="F48" s="26">
        <v>16607.926</v>
      </c>
      <c r="G48" s="26">
        <v>19.81</v>
      </c>
      <c r="H48" s="26">
        <v>329003.01406</v>
      </c>
      <c r="I48" s="27">
        <v>0.5268309160579971</v>
      </c>
      <c r="J48" s="27">
        <v>78.34611347752394</v>
      </c>
      <c r="K48" s="24" t="s">
        <v>1526</v>
      </c>
    </row>
    <row r="49" spans="1:11" ht="20.1" customHeight="1">
      <c r="A49" s="24" t="s">
        <v>1658</v>
      </c>
      <c r="B49" s="25" t="s">
        <v>1659</v>
      </c>
      <c r="C49" s="24" t="s">
        <v>14</v>
      </c>
      <c r="D49" s="24" t="s">
        <v>1565</v>
      </c>
      <c r="E49" s="24" t="s">
        <v>1566</v>
      </c>
      <c r="F49" s="26">
        <v>14240</v>
      </c>
      <c r="G49" s="26">
        <v>22.86</v>
      </c>
      <c r="H49" s="26">
        <v>325526.4</v>
      </c>
      <c r="I49" s="27">
        <v>0.521263830980546</v>
      </c>
      <c r="J49" s="27">
        <v>78.8673773085045</v>
      </c>
      <c r="K49" s="24" t="s">
        <v>1526</v>
      </c>
    </row>
    <row r="50" spans="1:11" ht="15" customHeight="1">
      <c r="A50" s="24" t="s">
        <v>1660</v>
      </c>
      <c r="B50" s="25" t="s">
        <v>1661</v>
      </c>
      <c r="C50" s="24" t="s">
        <v>14</v>
      </c>
      <c r="D50" s="24" t="s">
        <v>1569</v>
      </c>
      <c r="E50" s="24" t="s">
        <v>30</v>
      </c>
      <c r="F50" s="26">
        <v>302400</v>
      </c>
      <c r="G50" s="26">
        <v>1</v>
      </c>
      <c r="H50" s="26">
        <v>302400</v>
      </c>
      <c r="I50" s="27">
        <v>0.4842316398562976</v>
      </c>
      <c r="J50" s="27">
        <v>79.35160894836079</v>
      </c>
      <c r="K50" s="24" t="s">
        <v>1526</v>
      </c>
    </row>
    <row r="51" spans="1:11" ht="15" customHeight="1">
      <c r="A51" s="24" t="s">
        <v>1662</v>
      </c>
      <c r="B51" s="25" t="s">
        <v>1663</v>
      </c>
      <c r="C51" s="24" t="s">
        <v>14</v>
      </c>
      <c r="D51" s="24" t="s">
        <v>1569</v>
      </c>
      <c r="E51" s="24" t="s">
        <v>30</v>
      </c>
      <c r="F51" s="26">
        <v>83388.76</v>
      </c>
      <c r="G51" s="26">
        <v>3.4</v>
      </c>
      <c r="H51" s="26">
        <v>283521.784</v>
      </c>
      <c r="I51" s="27">
        <v>0.4540020449778538</v>
      </c>
      <c r="J51" s="27">
        <v>79.80561098693346</v>
      </c>
      <c r="K51" s="24" t="s">
        <v>1526</v>
      </c>
    </row>
    <row r="52" spans="1:11" ht="20.1" customHeight="1">
      <c r="A52" s="24" t="s">
        <v>1664</v>
      </c>
      <c r="B52" s="25" t="s">
        <v>1665</v>
      </c>
      <c r="C52" s="24" t="s">
        <v>14</v>
      </c>
      <c r="D52" s="24" t="s">
        <v>1565</v>
      </c>
      <c r="E52" s="24" t="s">
        <v>1566</v>
      </c>
      <c r="F52" s="26">
        <v>13276.4</v>
      </c>
      <c r="G52" s="26">
        <v>19.81</v>
      </c>
      <c r="H52" s="26">
        <v>263005.484</v>
      </c>
      <c r="I52" s="27">
        <v>0.42114939420806624</v>
      </c>
      <c r="J52" s="27">
        <v>80.22676037473636</v>
      </c>
      <c r="K52" s="24" t="s">
        <v>1531</v>
      </c>
    </row>
    <row r="53" spans="1:11" ht="15" customHeight="1">
      <c r="A53" s="24" t="s">
        <v>1666</v>
      </c>
      <c r="B53" s="25" t="s">
        <v>1667</v>
      </c>
      <c r="C53" s="24" t="s">
        <v>14</v>
      </c>
      <c r="D53" s="24" t="s">
        <v>1569</v>
      </c>
      <c r="E53" s="24" t="s">
        <v>40</v>
      </c>
      <c r="F53" s="26">
        <v>600</v>
      </c>
      <c r="G53" s="26">
        <v>418</v>
      </c>
      <c r="H53" s="26">
        <v>250800</v>
      </c>
      <c r="I53" s="27">
        <v>0.4016048124205008</v>
      </c>
      <c r="J53" s="27">
        <v>80.62836518715685</v>
      </c>
      <c r="K53" s="24" t="s">
        <v>1531</v>
      </c>
    </row>
    <row r="54" spans="1:11" ht="20.1" customHeight="1">
      <c r="A54" s="24" t="s">
        <v>1668</v>
      </c>
      <c r="B54" s="25" t="s">
        <v>1669</v>
      </c>
      <c r="C54" s="24" t="s">
        <v>14</v>
      </c>
      <c r="D54" s="24" t="s">
        <v>1569</v>
      </c>
      <c r="E54" s="24" t="s">
        <v>30</v>
      </c>
      <c r="F54" s="26">
        <v>962</v>
      </c>
      <c r="G54" s="26">
        <v>255</v>
      </c>
      <c r="H54" s="26">
        <v>245310</v>
      </c>
      <c r="I54" s="27">
        <v>0.3928137022921573</v>
      </c>
      <c r="J54" s="27">
        <v>81.021178889449</v>
      </c>
      <c r="K54" s="24" t="s">
        <v>1531</v>
      </c>
    </row>
    <row r="55" spans="1:11" ht="20.1" customHeight="1">
      <c r="A55" s="24" t="s">
        <v>1670</v>
      </c>
      <c r="B55" s="25" t="s">
        <v>1671</v>
      </c>
      <c r="C55" s="24" t="s">
        <v>14</v>
      </c>
      <c r="D55" s="24" t="s">
        <v>1569</v>
      </c>
      <c r="E55" s="24" t="s">
        <v>30</v>
      </c>
      <c r="F55" s="26">
        <v>24.383775204</v>
      </c>
      <c r="G55" s="26">
        <v>9255.12</v>
      </c>
      <c r="H55" s="26">
        <v>225674.7655660445</v>
      </c>
      <c r="I55" s="27">
        <v>0.3613718975007647</v>
      </c>
      <c r="J55" s="27">
        <v>81.38255079404985</v>
      </c>
      <c r="K55" s="24" t="s">
        <v>1531</v>
      </c>
    </row>
    <row r="56" spans="1:11" ht="20.1" customHeight="1">
      <c r="A56" s="24" t="s">
        <v>1672</v>
      </c>
      <c r="B56" s="25" t="s">
        <v>1673</v>
      </c>
      <c r="C56" s="24" t="s">
        <v>14</v>
      </c>
      <c r="D56" s="24" t="s">
        <v>1565</v>
      </c>
      <c r="E56" s="24" t="s">
        <v>1566</v>
      </c>
      <c r="F56" s="26">
        <v>4224</v>
      </c>
      <c r="G56" s="26">
        <v>52.28</v>
      </c>
      <c r="H56" s="26">
        <v>220830.72</v>
      </c>
      <c r="I56" s="27">
        <v>0.35361515104579</v>
      </c>
      <c r="J56" s="27">
        <v>81.73616594509564</v>
      </c>
      <c r="K56" s="24" t="s">
        <v>1531</v>
      </c>
    </row>
    <row r="57" spans="1:11" ht="15" customHeight="1">
      <c r="A57" s="24" t="s">
        <v>1674</v>
      </c>
      <c r="B57" s="25" t="s">
        <v>1675</v>
      </c>
      <c r="C57" s="24" t="s">
        <v>14</v>
      </c>
      <c r="D57" s="24" t="s">
        <v>1569</v>
      </c>
      <c r="E57" s="24" t="s">
        <v>1573</v>
      </c>
      <c r="F57" s="26">
        <v>20717.396</v>
      </c>
      <c r="G57" s="26">
        <v>10.4</v>
      </c>
      <c r="H57" s="26">
        <v>215460.9184</v>
      </c>
      <c r="I57" s="27">
        <v>0.34501651402703676</v>
      </c>
      <c r="J57" s="27">
        <v>82.08118246168475</v>
      </c>
      <c r="K57" s="24" t="s">
        <v>1531</v>
      </c>
    </row>
    <row r="58" spans="1:11" ht="20.1" customHeight="1">
      <c r="A58" s="24" t="s">
        <v>1676</v>
      </c>
      <c r="B58" s="25" t="s">
        <v>1677</v>
      </c>
      <c r="C58" s="24" t="s">
        <v>14</v>
      </c>
      <c r="D58" s="24" t="s">
        <v>1569</v>
      </c>
      <c r="E58" s="24" t="s">
        <v>19</v>
      </c>
      <c r="F58" s="26">
        <v>4536</v>
      </c>
      <c r="G58" s="26">
        <v>46.35</v>
      </c>
      <c r="H58" s="26">
        <v>210243.6</v>
      </c>
      <c r="I58" s="27">
        <v>0.3366620476100909</v>
      </c>
      <c r="J58" s="27">
        <v>82.41784450929484</v>
      </c>
      <c r="K58" s="24" t="s">
        <v>1531</v>
      </c>
    </row>
    <row r="59" spans="1:11" ht="15" customHeight="1">
      <c r="A59" s="24" t="s">
        <v>1678</v>
      </c>
      <c r="B59" s="25" t="s">
        <v>1679</v>
      </c>
      <c r="C59" s="24" t="s">
        <v>14</v>
      </c>
      <c r="D59" s="24" t="s">
        <v>1569</v>
      </c>
      <c r="E59" s="24" t="s">
        <v>40</v>
      </c>
      <c r="F59" s="26">
        <v>1200</v>
      </c>
      <c r="G59" s="26">
        <v>170</v>
      </c>
      <c r="H59" s="26">
        <v>204000</v>
      </c>
      <c r="I59" s="27">
        <v>0.32666420149035946</v>
      </c>
      <c r="J59" s="27">
        <v>82.7445087107852</v>
      </c>
      <c r="K59" s="24" t="s">
        <v>1531</v>
      </c>
    </row>
    <row r="60" spans="1:11" ht="15" customHeight="1">
      <c r="A60" s="24" t="s">
        <v>1680</v>
      </c>
      <c r="B60" s="25" t="s">
        <v>1681</v>
      </c>
      <c r="C60" s="24" t="s">
        <v>14</v>
      </c>
      <c r="D60" s="24" t="s">
        <v>1569</v>
      </c>
      <c r="E60" s="24" t="s">
        <v>1570</v>
      </c>
      <c r="F60" s="26">
        <v>29879.4861977</v>
      </c>
      <c r="G60" s="26">
        <v>6.816</v>
      </c>
      <c r="H60" s="26">
        <v>203658.5779235232</v>
      </c>
      <c r="I60" s="27">
        <v>0.3261174839904405</v>
      </c>
      <c r="J60" s="27">
        <v>83.07062619810068</v>
      </c>
      <c r="K60" s="24" t="s">
        <v>1531</v>
      </c>
    </row>
    <row r="61" spans="1:11" ht="20.1" customHeight="1">
      <c r="A61" s="24" t="s">
        <v>1682</v>
      </c>
      <c r="B61" s="25" t="s">
        <v>1683</v>
      </c>
      <c r="C61" s="24" t="s">
        <v>14</v>
      </c>
      <c r="D61" s="24" t="s">
        <v>1565</v>
      </c>
      <c r="E61" s="24" t="s">
        <v>1566</v>
      </c>
      <c r="F61" s="26">
        <v>2112</v>
      </c>
      <c r="G61" s="26">
        <v>93.89</v>
      </c>
      <c r="H61" s="26">
        <v>198295.68</v>
      </c>
      <c r="I61" s="27">
        <v>0.3175299017950385</v>
      </c>
      <c r="J61" s="27">
        <v>83.38815609989572</v>
      </c>
      <c r="K61" s="24" t="s">
        <v>1531</v>
      </c>
    </row>
    <row r="62" spans="1:11" ht="20.1" customHeight="1">
      <c r="A62" s="24" t="s">
        <v>1684</v>
      </c>
      <c r="B62" s="25" t="s">
        <v>1685</v>
      </c>
      <c r="C62" s="24" t="s">
        <v>14</v>
      </c>
      <c r="D62" s="24" t="s">
        <v>1569</v>
      </c>
      <c r="E62" s="24" t="s">
        <v>19</v>
      </c>
      <c r="F62" s="26">
        <v>3024</v>
      </c>
      <c r="G62" s="26">
        <v>65</v>
      </c>
      <c r="H62" s="26">
        <v>196560</v>
      </c>
      <c r="I62" s="27">
        <v>0.31475056590659345</v>
      </c>
      <c r="J62" s="27">
        <v>83.70290666580232</v>
      </c>
      <c r="K62" s="24" t="s">
        <v>1531</v>
      </c>
    </row>
    <row r="63" spans="1:11" ht="20.1" customHeight="1">
      <c r="A63" s="24" t="s">
        <v>1686</v>
      </c>
      <c r="B63" s="25" t="s">
        <v>1687</v>
      </c>
      <c r="C63" s="24" t="s">
        <v>14</v>
      </c>
      <c r="D63" s="24" t="s">
        <v>1569</v>
      </c>
      <c r="E63" s="24" t="s">
        <v>1573</v>
      </c>
      <c r="F63" s="26">
        <v>10421.094</v>
      </c>
      <c r="G63" s="26">
        <v>17.37</v>
      </c>
      <c r="H63" s="26">
        <v>181014.40278</v>
      </c>
      <c r="I63" s="27">
        <v>0.28985747716854415</v>
      </c>
      <c r="J63" s="27">
        <v>83.99276413851926</v>
      </c>
      <c r="K63" s="24" t="s">
        <v>1531</v>
      </c>
    </row>
    <row r="64" spans="1:11" ht="15" customHeight="1">
      <c r="A64" s="24" t="s">
        <v>1688</v>
      </c>
      <c r="B64" s="25" t="s">
        <v>1689</v>
      </c>
      <c r="C64" s="24" t="s">
        <v>14</v>
      </c>
      <c r="D64" s="24" t="s">
        <v>1569</v>
      </c>
      <c r="E64" s="24" t="s">
        <v>85</v>
      </c>
      <c r="F64" s="26">
        <v>3691.008</v>
      </c>
      <c r="G64" s="26">
        <v>47</v>
      </c>
      <c r="H64" s="26">
        <v>173477.376</v>
      </c>
      <c r="I64" s="27">
        <v>0.2777884730768767</v>
      </c>
      <c r="J64" s="27">
        <v>84.27055261800132</v>
      </c>
      <c r="K64" s="24" t="s">
        <v>1531</v>
      </c>
    </row>
    <row r="65" spans="1:11" ht="15" customHeight="1">
      <c r="A65" s="24" t="s">
        <v>1690</v>
      </c>
      <c r="B65" s="25" t="s">
        <v>1691</v>
      </c>
      <c r="C65" s="24" t="s">
        <v>14</v>
      </c>
      <c r="D65" s="24" t="s">
        <v>1569</v>
      </c>
      <c r="E65" s="24" t="s">
        <v>40</v>
      </c>
      <c r="F65" s="26">
        <v>600</v>
      </c>
      <c r="G65" s="26">
        <v>275</v>
      </c>
      <c r="H65" s="26">
        <v>165000</v>
      </c>
      <c r="I65" s="27">
        <v>0.2642136923819084</v>
      </c>
      <c r="J65" s="27">
        <v>84.53476631038323</v>
      </c>
      <c r="K65" s="24" t="s">
        <v>1531</v>
      </c>
    </row>
    <row r="66" spans="1:11" ht="20.1" customHeight="1">
      <c r="A66" s="24" t="s">
        <v>1692</v>
      </c>
      <c r="B66" s="25" t="s">
        <v>1693</v>
      </c>
      <c r="C66" s="24" t="s">
        <v>14</v>
      </c>
      <c r="D66" s="24" t="s">
        <v>1565</v>
      </c>
      <c r="E66" s="24" t="s">
        <v>1566</v>
      </c>
      <c r="F66" s="26">
        <v>4224</v>
      </c>
      <c r="G66" s="26">
        <v>38.06</v>
      </c>
      <c r="H66" s="26">
        <v>160765.44</v>
      </c>
      <c r="I66" s="27">
        <v>0.2574329121806191</v>
      </c>
      <c r="J66" s="27">
        <v>84.79219922256385</v>
      </c>
      <c r="K66" s="24" t="s">
        <v>1531</v>
      </c>
    </row>
    <row r="67" spans="1:11" ht="20.1" customHeight="1">
      <c r="A67" s="24" t="s">
        <v>1694</v>
      </c>
      <c r="B67" s="25" t="s">
        <v>1695</v>
      </c>
      <c r="C67" s="24" t="s">
        <v>14</v>
      </c>
      <c r="D67" s="24" t="s">
        <v>1569</v>
      </c>
      <c r="E67" s="24" t="s">
        <v>30</v>
      </c>
      <c r="F67" s="26">
        <v>481</v>
      </c>
      <c r="G67" s="26">
        <v>332</v>
      </c>
      <c r="H67" s="26">
        <v>159692</v>
      </c>
      <c r="I67" s="27">
        <v>0.2557140179627377</v>
      </c>
      <c r="J67" s="27">
        <v>85.04791324052658</v>
      </c>
      <c r="K67" s="24" t="s">
        <v>1531</v>
      </c>
    </row>
    <row r="68" spans="1:11" ht="15" customHeight="1">
      <c r="A68" s="24" t="s">
        <v>1696</v>
      </c>
      <c r="B68" s="25" t="s">
        <v>1697</v>
      </c>
      <c r="C68" s="24" t="s">
        <v>14</v>
      </c>
      <c r="D68" s="24" t="s">
        <v>1569</v>
      </c>
      <c r="E68" s="24" t="s">
        <v>30</v>
      </c>
      <c r="F68" s="26">
        <v>0.469916458</v>
      </c>
      <c r="G68" s="26">
        <v>298876.88</v>
      </c>
      <c r="H68" s="26">
        <v>140447.16482769104</v>
      </c>
      <c r="I68" s="27">
        <v>0.22489735759814997</v>
      </c>
      <c r="J68" s="27">
        <v>85.27281059039417</v>
      </c>
      <c r="K68" s="24" t="s">
        <v>1531</v>
      </c>
    </row>
    <row r="69" spans="1:11" ht="20.1" customHeight="1">
      <c r="A69" s="24" t="s">
        <v>1698</v>
      </c>
      <c r="B69" s="25" t="s">
        <v>1699</v>
      </c>
      <c r="C69" s="24" t="s">
        <v>14</v>
      </c>
      <c r="D69" s="24" t="s">
        <v>1569</v>
      </c>
      <c r="E69" s="24" t="s">
        <v>30</v>
      </c>
      <c r="F69" s="26">
        <v>0.0577503648</v>
      </c>
      <c r="G69" s="26">
        <v>2420000</v>
      </c>
      <c r="H69" s="26">
        <v>139755.882816</v>
      </c>
      <c r="I69" s="27">
        <v>0.22379041109641615</v>
      </c>
      <c r="J69" s="27">
        <v>85.49660099698134</v>
      </c>
      <c r="K69" s="24" t="s">
        <v>1531</v>
      </c>
    </row>
    <row r="70" spans="1:11" ht="15" customHeight="1">
      <c r="A70" s="24" t="s">
        <v>1700</v>
      </c>
      <c r="B70" s="25" t="s">
        <v>1701</v>
      </c>
      <c r="C70" s="24" t="s">
        <v>14</v>
      </c>
      <c r="D70" s="24" t="s">
        <v>1569</v>
      </c>
      <c r="E70" s="24" t="s">
        <v>1573</v>
      </c>
      <c r="F70" s="26">
        <v>92736</v>
      </c>
      <c r="G70" s="26">
        <v>1.46</v>
      </c>
      <c r="H70" s="26">
        <v>135394.56</v>
      </c>
      <c r="I70" s="27">
        <v>0.2168066462183263</v>
      </c>
      <c r="J70" s="27">
        <v>85.71340764319967</v>
      </c>
      <c r="K70" s="24" t="s">
        <v>1531</v>
      </c>
    </row>
    <row r="71" spans="1:11" ht="20.1" customHeight="1">
      <c r="A71" s="24" t="s">
        <v>1702</v>
      </c>
      <c r="B71" s="25" t="s">
        <v>1703</v>
      </c>
      <c r="C71" s="24" t="s">
        <v>14</v>
      </c>
      <c r="D71" s="24" t="s">
        <v>1569</v>
      </c>
      <c r="E71" s="24" t="s">
        <v>30</v>
      </c>
      <c r="F71" s="26">
        <v>0.13545</v>
      </c>
      <c r="G71" s="26">
        <v>986314.34</v>
      </c>
      <c r="H71" s="26">
        <v>133596.277353</v>
      </c>
      <c r="I71" s="27">
        <v>0.21392706501765854</v>
      </c>
      <c r="J71" s="27">
        <v>85.92733471245596</v>
      </c>
      <c r="K71" s="24" t="s">
        <v>1531</v>
      </c>
    </row>
    <row r="72" spans="1:11" ht="15" customHeight="1">
      <c r="A72" s="24" t="s">
        <v>1704</v>
      </c>
      <c r="B72" s="25" t="s">
        <v>1705</v>
      </c>
      <c r="C72" s="24" t="s">
        <v>14</v>
      </c>
      <c r="D72" s="24" t="s">
        <v>1569</v>
      </c>
      <c r="E72" s="24" t="s">
        <v>40</v>
      </c>
      <c r="F72" s="26">
        <v>600</v>
      </c>
      <c r="G72" s="26">
        <v>206.5</v>
      </c>
      <c r="H72" s="26">
        <v>123900</v>
      </c>
      <c r="I72" s="27">
        <v>0.19840046355223304</v>
      </c>
      <c r="J72" s="27">
        <v>86.12573517600819</v>
      </c>
      <c r="K72" s="24" t="s">
        <v>1531</v>
      </c>
    </row>
    <row r="73" spans="1:11" ht="15" customHeight="1">
      <c r="A73" s="24" t="s">
        <v>1706</v>
      </c>
      <c r="B73" s="25" t="s">
        <v>1707</v>
      </c>
      <c r="C73" s="24" t="s">
        <v>14</v>
      </c>
      <c r="D73" s="24" t="s">
        <v>1569</v>
      </c>
      <c r="E73" s="24" t="s">
        <v>30</v>
      </c>
      <c r="F73" s="26">
        <v>0.37016208</v>
      </c>
      <c r="G73" s="26">
        <v>333391.02</v>
      </c>
      <c r="H73" s="26">
        <v>123408.7134165216</v>
      </c>
      <c r="I73" s="27">
        <v>0.19761376875078746</v>
      </c>
      <c r="J73" s="27">
        <v>86.32334893928812</v>
      </c>
      <c r="K73" s="24" t="s">
        <v>1531</v>
      </c>
    </row>
    <row r="74" spans="1:11" ht="20.1" customHeight="1">
      <c r="A74" s="24" t="s">
        <v>1708</v>
      </c>
      <c r="B74" s="25" t="s">
        <v>1709</v>
      </c>
      <c r="C74" s="24" t="s">
        <v>14</v>
      </c>
      <c r="D74" s="24" t="s">
        <v>1569</v>
      </c>
      <c r="E74" s="24" t="s">
        <v>30</v>
      </c>
      <c r="F74" s="26">
        <v>481</v>
      </c>
      <c r="G74" s="26">
        <v>255</v>
      </c>
      <c r="H74" s="26">
        <v>122655</v>
      </c>
      <c r="I74" s="27">
        <v>0.19640685114607864</v>
      </c>
      <c r="J74" s="27">
        <v>86.5197557904342</v>
      </c>
      <c r="K74" s="24" t="s">
        <v>1531</v>
      </c>
    </row>
    <row r="75" spans="1:11" ht="20.1" customHeight="1">
      <c r="A75" s="24" t="s">
        <v>1710</v>
      </c>
      <c r="B75" s="25" t="s">
        <v>1711</v>
      </c>
      <c r="C75" s="24" t="s">
        <v>14</v>
      </c>
      <c r="D75" s="24" t="s">
        <v>1565</v>
      </c>
      <c r="E75" s="24" t="s">
        <v>1566</v>
      </c>
      <c r="F75" s="26">
        <v>4224</v>
      </c>
      <c r="G75" s="26">
        <v>27.06</v>
      </c>
      <c r="H75" s="26">
        <v>114301.44</v>
      </c>
      <c r="I75" s="27">
        <v>0.1830303364058737</v>
      </c>
      <c r="J75" s="27">
        <v>86.70278612684007</v>
      </c>
      <c r="K75" s="24" t="s">
        <v>1531</v>
      </c>
    </row>
    <row r="76" spans="1:11" ht="20.1" customHeight="1">
      <c r="A76" s="24" t="s">
        <v>1712</v>
      </c>
      <c r="B76" s="25" t="s">
        <v>1713</v>
      </c>
      <c r="C76" s="24" t="s">
        <v>14</v>
      </c>
      <c r="D76" s="24" t="s">
        <v>1569</v>
      </c>
      <c r="E76" s="24" t="s">
        <v>19</v>
      </c>
      <c r="F76" s="26">
        <v>1512</v>
      </c>
      <c r="G76" s="26">
        <v>75.5</v>
      </c>
      <c r="H76" s="26">
        <v>114156</v>
      </c>
      <c r="I76" s="27">
        <v>0.18279744404575235</v>
      </c>
      <c r="J76" s="27">
        <v>86.88558357088583</v>
      </c>
      <c r="K76" s="24" t="s">
        <v>1531</v>
      </c>
    </row>
    <row r="77" spans="1:11" ht="15" customHeight="1">
      <c r="A77" s="24" t="s">
        <v>1714</v>
      </c>
      <c r="B77" s="25" t="s">
        <v>1715</v>
      </c>
      <c r="C77" s="24" t="s">
        <v>14</v>
      </c>
      <c r="D77" s="24" t="s">
        <v>1569</v>
      </c>
      <c r="E77" s="24" t="s">
        <v>1573</v>
      </c>
      <c r="F77" s="26">
        <v>33000</v>
      </c>
      <c r="G77" s="26">
        <v>3.3223</v>
      </c>
      <c r="H77" s="26">
        <v>109635.9</v>
      </c>
      <c r="I77" s="27">
        <v>0.17555943004008287</v>
      </c>
      <c r="J77" s="27">
        <v>87.06114300092591</v>
      </c>
      <c r="K77" s="24" t="s">
        <v>1531</v>
      </c>
    </row>
    <row r="78" spans="1:11" ht="20.1" customHeight="1">
      <c r="A78" s="24" t="s">
        <v>1716</v>
      </c>
      <c r="B78" s="25" t="s">
        <v>1717</v>
      </c>
      <c r="C78" s="24" t="s">
        <v>14</v>
      </c>
      <c r="D78" s="24" t="s">
        <v>1569</v>
      </c>
      <c r="E78" s="24" t="s">
        <v>30</v>
      </c>
      <c r="F78" s="26">
        <v>1.3480484</v>
      </c>
      <c r="G78" s="26">
        <v>78345.89</v>
      </c>
      <c r="H78" s="26">
        <v>105614.051661076</v>
      </c>
      <c r="I78" s="27">
        <v>0.16911926398052432</v>
      </c>
      <c r="J78" s="27">
        <v>87.23026226224655</v>
      </c>
      <c r="K78" s="24" t="s">
        <v>1531</v>
      </c>
    </row>
    <row r="79" spans="1:11" ht="15" customHeight="1">
      <c r="A79" s="24" t="s">
        <v>1718</v>
      </c>
      <c r="B79" s="25" t="s">
        <v>1719</v>
      </c>
      <c r="C79" s="24" t="s">
        <v>14</v>
      </c>
      <c r="D79" s="24" t="s">
        <v>1569</v>
      </c>
      <c r="E79" s="24" t="s">
        <v>1573</v>
      </c>
      <c r="F79" s="26">
        <v>10683.786997278</v>
      </c>
      <c r="G79" s="26">
        <v>9.85</v>
      </c>
      <c r="H79" s="26">
        <v>105235.3019231883</v>
      </c>
      <c r="I79" s="27">
        <v>0.16851277387909408</v>
      </c>
      <c r="J79" s="27">
        <v>87.39877503304606</v>
      </c>
      <c r="K79" s="24" t="s">
        <v>1531</v>
      </c>
    </row>
    <row r="80" spans="1:11" ht="20.1" customHeight="1">
      <c r="A80" s="24" t="s">
        <v>1720</v>
      </c>
      <c r="B80" s="25" t="s">
        <v>1721</v>
      </c>
      <c r="C80" s="24" t="s">
        <v>14</v>
      </c>
      <c r="D80" s="24" t="s">
        <v>1565</v>
      </c>
      <c r="E80" s="24" t="s">
        <v>1566</v>
      </c>
      <c r="F80" s="26">
        <v>6328.544</v>
      </c>
      <c r="G80" s="26">
        <v>16.55</v>
      </c>
      <c r="H80" s="26">
        <v>104737.4032</v>
      </c>
      <c r="I80" s="27">
        <v>0.16771549109069522</v>
      </c>
      <c r="J80" s="27">
        <v>87.56649051901262</v>
      </c>
      <c r="K80" s="24" t="s">
        <v>1531</v>
      </c>
    </row>
    <row r="81" spans="1:11" ht="20.1" customHeight="1">
      <c r="A81" s="24" t="s">
        <v>1722</v>
      </c>
      <c r="B81" s="25" t="s">
        <v>1723</v>
      </c>
      <c r="C81" s="24" t="s">
        <v>14</v>
      </c>
      <c r="D81" s="24" t="s">
        <v>1565</v>
      </c>
      <c r="E81" s="24" t="s">
        <v>1566</v>
      </c>
      <c r="F81" s="26">
        <v>4224</v>
      </c>
      <c r="G81" s="26">
        <v>24.61</v>
      </c>
      <c r="H81" s="26">
        <v>103952.64</v>
      </c>
      <c r="I81" s="27">
        <v>0.1664588536196804</v>
      </c>
      <c r="J81" s="27">
        <v>87.73294937263229</v>
      </c>
      <c r="K81" s="24" t="s">
        <v>1531</v>
      </c>
    </row>
    <row r="82" spans="1:11" ht="20.1" customHeight="1">
      <c r="A82" s="24" t="s">
        <v>1724</v>
      </c>
      <c r="B82" s="25" t="s">
        <v>1725</v>
      </c>
      <c r="C82" s="24" t="s">
        <v>14</v>
      </c>
      <c r="D82" s="24" t="s">
        <v>1569</v>
      </c>
      <c r="E82" s="24" t="s">
        <v>30</v>
      </c>
      <c r="F82" s="26">
        <v>1050</v>
      </c>
      <c r="G82" s="26">
        <v>97.76</v>
      </c>
      <c r="H82" s="26">
        <v>102648</v>
      </c>
      <c r="I82" s="27">
        <v>0.16436973997344323</v>
      </c>
      <c r="J82" s="27">
        <v>87.89731911260574</v>
      </c>
      <c r="K82" s="24" t="s">
        <v>1531</v>
      </c>
    </row>
    <row r="83" spans="1:11" ht="20.1" customHeight="1">
      <c r="A83" s="24" t="s">
        <v>1726</v>
      </c>
      <c r="B83" s="25" t="s">
        <v>1727</v>
      </c>
      <c r="C83" s="24" t="s">
        <v>14</v>
      </c>
      <c r="D83" s="24" t="s">
        <v>1569</v>
      </c>
      <c r="E83" s="24" t="s">
        <v>19</v>
      </c>
      <c r="F83" s="26">
        <v>1512</v>
      </c>
      <c r="G83" s="26">
        <v>65</v>
      </c>
      <c r="H83" s="26">
        <v>98280</v>
      </c>
      <c r="I83" s="27">
        <v>0.15737528295329672</v>
      </c>
      <c r="J83" s="27">
        <v>88.05469439555904</v>
      </c>
      <c r="K83" s="24" t="s">
        <v>1531</v>
      </c>
    </row>
    <row r="84" spans="1:11" ht="20.1" customHeight="1">
      <c r="A84" s="24" t="s">
        <v>1728</v>
      </c>
      <c r="B84" s="25" t="s">
        <v>1729</v>
      </c>
      <c r="C84" s="24" t="s">
        <v>14</v>
      </c>
      <c r="D84" s="24" t="s">
        <v>1569</v>
      </c>
      <c r="E84" s="24" t="s">
        <v>30</v>
      </c>
      <c r="F84" s="26">
        <v>0.1730304</v>
      </c>
      <c r="G84" s="26">
        <v>529071.92</v>
      </c>
      <c r="H84" s="26">
        <v>91545.525946368</v>
      </c>
      <c r="I84" s="27">
        <v>0.14659140261414358</v>
      </c>
      <c r="J84" s="27">
        <v>88.20128580466424</v>
      </c>
      <c r="K84" s="24" t="s">
        <v>1531</v>
      </c>
    </row>
    <row r="85" spans="1:11" ht="20.1" customHeight="1">
      <c r="A85" s="24" t="s">
        <v>1730</v>
      </c>
      <c r="B85" s="25" t="s">
        <v>1731</v>
      </c>
      <c r="C85" s="24" t="s">
        <v>14</v>
      </c>
      <c r="D85" s="24" t="s">
        <v>1569</v>
      </c>
      <c r="E85" s="24" t="s">
        <v>1732</v>
      </c>
      <c r="F85" s="26">
        <v>96</v>
      </c>
      <c r="G85" s="26">
        <v>950</v>
      </c>
      <c r="H85" s="26">
        <v>91200</v>
      </c>
      <c r="I85" s="27">
        <v>0.14603811360745483</v>
      </c>
      <c r="J85" s="27">
        <v>88.3473239182717</v>
      </c>
      <c r="K85" s="24" t="s">
        <v>1531</v>
      </c>
    </row>
    <row r="86" spans="1:11" ht="20.1" customHeight="1">
      <c r="A86" s="24" t="s">
        <v>1733</v>
      </c>
      <c r="B86" s="25" t="s">
        <v>1734</v>
      </c>
      <c r="C86" s="24" t="s">
        <v>14</v>
      </c>
      <c r="D86" s="24" t="s">
        <v>1569</v>
      </c>
      <c r="E86" s="24" t="s">
        <v>19</v>
      </c>
      <c r="F86" s="26">
        <v>1512</v>
      </c>
      <c r="G86" s="26">
        <v>58</v>
      </c>
      <c r="H86" s="26">
        <v>87696</v>
      </c>
      <c r="I86" s="27">
        <v>0.1404271755583263</v>
      </c>
      <c r="J86" s="27">
        <v>88.48775109383001</v>
      </c>
      <c r="K86" s="24" t="s">
        <v>1531</v>
      </c>
    </row>
    <row r="87" spans="1:11" ht="15" customHeight="1">
      <c r="A87" s="24" t="s">
        <v>1735</v>
      </c>
      <c r="B87" s="25" t="s">
        <v>1736</v>
      </c>
      <c r="C87" s="24" t="s">
        <v>14</v>
      </c>
      <c r="D87" s="24" t="s">
        <v>1569</v>
      </c>
      <c r="E87" s="24" t="s">
        <v>1573</v>
      </c>
      <c r="F87" s="26">
        <v>2506</v>
      </c>
      <c r="G87" s="26">
        <v>33.99</v>
      </c>
      <c r="H87" s="26">
        <v>85178.94</v>
      </c>
      <c r="I87" s="27">
        <v>0.13639661970046688</v>
      </c>
      <c r="J87" s="27">
        <v>88.62414771353049</v>
      </c>
      <c r="K87" s="24" t="s">
        <v>1531</v>
      </c>
    </row>
    <row r="88" spans="1:11" ht="20.1" customHeight="1">
      <c r="A88" s="24" t="s">
        <v>1737</v>
      </c>
      <c r="B88" s="25" t="s">
        <v>1738</v>
      </c>
      <c r="C88" s="24" t="s">
        <v>14</v>
      </c>
      <c r="D88" s="24" t="s">
        <v>1565</v>
      </c>
      <c r="E88" s="24" t="s">
        <v>1566</v>
      </c>
      <c r="F88" s="26">
        <v>454.63968</v>
      </c>
      <c r="G88" s="26">
        <v>162.71</v>
      </c>
      <c r="H88" s="26">
        <v>73974.4223328</v>
      </c>
      <c r="I88" s="27">
        <v>0.11845488040222904</v>
      </c>
      <c r="J88" s="27">
        <v>88.74260259019721</v>
      </c>
      <c r="K88" s="24" t="s">
        <v>1531</v>
      </c>
    </row>
    <row r="89" spans="1:11" ht="20.1" customHeight="1">
      <c r="A89" s="24" t="s">
        <v>1739</v>
      </c>
      <c r="B89" s="25" t="s">
        <v>1740</v>
      </c>
      <c r="C89" s="24" t="s">
        <v>14</v>
      </c>
      <c r="D89" s="24" t="s">
        <v>1565</v>
      </c>
      <c r="E89" s="24" t="s">
        <v>1566</v>
      </c>
      <c r="F89" s="26">
        <v>4224</v>
      </c>
      <c r="G89" s="26">
        <v>17.43</v>
      </c>
      <c r="H89" s="26">
        <v>73624.32</v>
      </c>
      <c r="I89" s="27">
        <v>0.1178942632503466</v>
      </c>
      <c r="J89" s="27">
        <v>88.86049685344756</v>
      </c>
      <c r="K89" s="24" t="s">
        <v>1531</v>
      </c>
    </row>
    <row r="90" spans="1:11" ht="15" customHeight="1">
      <c r="A90" s="24" t="s">
        <v>1741</v>
      </c>
      <c r="B90" s="25" t="s">
        <v>1742</v>
      </c>
      <c r="C90" s="24" t="s">
        <v>14</v>
      </c>
      <c r="D90" s="24" t="s">
        <v>1569</v>
      </c>
      <c r="E90" s="24" t="s">
        <v>1573</v>
      </c>
      <c r="F90" s="26">
        <v>7057.604</v>
      </c>
      <c r="G90" s="26">
        <v>10.4</v>
      </c>
      <c r="H90" s="26">
        <v>73399.0816</v>
      </c>
      <c r="I90" s="27">
        <v>0.11753359010289087</v>
      </c>
      <c r="J90" s="27">
        <v>88.97803044098838</v>
      </c>
      <c r="K90" s="24" t="s">
        <v>1531</v>
      </c>
    </row>
    <row r="91" spans="1:11" ht="15" customHeight="1">
      <c r="A91" s="24" t="s">
        <v>1743</v>
      </c>
      <c r="B91" s="25" t="s">
        <v>1744</v>
      </c>
      <c r="C91" s="24" t="s">
        <v>14</v>
      </c>
      <c r="D91" s="24" t="s">
        <v>1569</v>
      </c>
      <c r="E91" s="24" t="s">
        <v>40</v>
      </c>
      <c r="F91" s="26">
        <v>3144</v>
      </c>
      <c r="G91" s="26">
        <v>22.9</v>
      </c>
      <c r="H91" s="26">
        <v>71997.6</v>
      </c>
      <c r="I91" s="27">
        <v>0.11528940447657994</v>
      </c>
      <c r="J91" s="27">
        <v>89.09331984546496</v>
      </c>
      <c r="K91" s="24" t="s">
        <v>1531</v>
      </c>
    </row>
    <row r="92" spans="1:11" ht="20.1" customHeight="1">
      <c r="A92" s="24" t="s">
        <v>1745</v>
      </c>
      <c r="B92" s="25" t="s">
        <v>1746</v>
      </c>
      <c r="C92" s="24" t="s">
        <v>14</v>
      </c>
      <c r="D92" s="24" t="s">
        <v>1569</v>
      </c>
      <c r="E92" s="24" t="s">
        <v>30</v>
      </c>
      <c r="F92" s="26">
        <v>0.3351936</v>
      </c>
      <c r="G92" s="26">
        <v>213675</v>
      </c>
      <c r="H92" s="26">
        <v>71622.49248</v>
      </c>
      <c r="I92" s="27">
        <v>0.11468874664082586</v>
      </c>
      <c r="J92" s="27">
        <v>89.20800858813458</v>
      </c>
      <c r="K92" s="24" t="s">
        <v>1531</v>
      </c>
    </row>
    <row r="93" spans="1:11" ht="20.1" customHeight="1">
      <c r="A93" s="24" t="s">
        <v>1747</v>
      </c>
      <c r="B93" s="25" t="s">
        <v>1748</v>
      </c>
      <c r="C93" s="24" t="s">
        <v>14</v>
      </c>
      <c r="D93" s="24" t="s">
        <v>1565</v>
      </c>
      <c r="E93" s="24" t="s">
        <v>1566</v>
      </c>
      <c r="F93" s="26">
        <v>2112</v>
      </c>
      <c r="G93" s="26">
        <v>32.98</v>
      </c>
      <c r="H93" s="26">
        <v>69653.76</v>
      </c>
      <c r="I93" s="27">
        <v>0.11153622495686832</v>
      </c>
      <c r="J93" s="27">
        <v>89.31954481309144</v>
      </c>
      <c r="K93" s="24" t="s">
        <v>1531</v>
      </c>
    </row>
    <row r="94" spans="1:11" ht="20.1" customHeight="1">
      <c r="A94" s="24" t="s">
        <v>1749</v>
      </c>
      <c r="B94" s="25" t="s">
        <v>1750</v>
      </c>
      <c r="C94" s="24" t="s">
        <v>14</v>
      </c>
      <c r="D94" s="24" t="s">
        <v>1569</v>
      </c>
      <c r="E94" s="24" t="s">
        <v>30</v>
      </c>
      <c r="F94" s="26">
        <v>525</v>
      </c>
      <c r="G94" s="26">
        <v>123.23</v>
      </c>
      <c r="H94" s="26">
        <v>64695.75</v>
      </c>
      <c r="I94" s="27">
        <v>0.10359698781161727</v>
      </c>
      <c r="J94" s="27">
        <v>89.42314180090305</v>
      </c>
      <c r="K94" s="24" t="s">
        <v>1531</v>
      </c>
    </row>
    <row r="95" spans="1:11" ht="20.1" customHeight="1">
      <c r="A95" s="24" t="s">
        <v>1751</v>
      </c>
      <c r="B95" s="25" t="s">
        <v>1752</v>
      </c>
      <c r="C95" s="24" t="s">
        <v>14</v>
      </c>
      <c r="D95" s="24" t="s">
        <v>1569</v>
      </c>
      <c r="E95" s="24" t="s">
        <v>30</v>
      </c>
      <c r="F95" s="26">
        <v>4.49982</v>
      </c>
      <c r="G95" s="26">
        <v>14040.92</v>
      </c>
      <c r="H95" s="26">
        <v>63181.6126344</v>
      </c>
      <c r="I95" s="27">
        <v>0.10117240705926217</v>
      </c>
      <c r="J95" s="27">
        <v>89.52431420374387</v>
      </c>
      <c r="K95" s="24" t="s">
        <v>1531</v>
      </c>
    </row>
    <row r="96" spans="1:11" ht="15" customHeight="1">
      <c r="A96" s="24" t="s">
        <v>1753</v>
      </c>
      <c r="B96" s="25" t="s">
        <v>1754</v>
      </c>
      <c r="C96" s="24" t="s">
        <v>14</v>
      </c>
      <c r="D96" s="24" t="s">
        <v>1569</v>
      </c>
      <c r="E96" s="24" t="s">
        <v>1573</v>
      </c>
      <c r="F96" s="26">
        <v>5035.042</v>
      </c>
      <c r="G96" s="26">
        <v>11.9</v>
      </c>
      <c r="H96" s="26">
        <v>59916.9998</v>
      </c>
      <c r="I96" s="27">
        <v>0.09594479850669131</v>
      </c>
      <c r="J96" s="27">
        <v>89.62025900257082</v>
      </c>
      <c r="K96" s="24" t="s">
        <v>1531</v>
      </c>
    </row>
    <row r="97" spans="1:11" ht="15" customHeight="1">
      <c r="A97" s="24" t="s">
        <v>1755</v>
      </c>
      <c r="B97" s="25" t="s">
        <v>1756</v>
      </c>
      <c r="C97" s="24" t="s">
        <v>14</v>
      </c>
      <c r="D97" s="24" t="s">
        <v>1569</v>
      </c>
      <c r="E97" s="24" t="s">
        <v>30</v>
      </c>
      <c r="F97" s="26">
        <v>0.163859456</v>
      </c>
      <c r="G97" s="26">
        <v>346182.7</v>
      </c>
      <c r="H97" s="26">
        <v>56725.3088986112</v>
      </c>
      <c r="I97" s="27">
        <v>0.09083395948852357</v>
      </c>
      <c r="J97" s="27">
        <v>89.71109296382299</v>
      </c>
      <c r="K97" s="24" t="s">
        <v>1531</v>
      </c>
    </row>
    <row r="98" spans="1:11" ht="20.1" customHeight="1">
      <c r="A98" s="24" t="s">
        <v>1757</v>
      </c>
      <c r="B98" s="25" t="s">
        <v>1758</v>
      </c>
      <c r="C98" s="24" t="s">
        <v>14</v>
      </c>
      <c r="D98" s="24" t="s">
        <v>1565</v>
      </c>
      <c r="E98" s="24" t="s">
        <v>1566</v>
      </c>
      <c r="F98" s="26">
        <v>2640.96</v>
      </c>
      <c r="G98" s="26">
        <v>21.33</v>
      </c>
      <c r="H98" s="26">
        <v>56331.6768</v>
      </c>
      <c r="I98" s="27">
        <v>0.09020363833571082</v>
      </c>
      <c r="J98" s="27">
        <v>89.80129660728285</v>
      </c>
      <c r="K98" s="24" t="s">
        <v>1531</v>
      </c>
    </row>
    <row r="99" spans="1:11" ht="15" customHeight="1">
      <c r="A99" s="24" t="s">
        <v>1759</v>
      </c>
      <c r="B99" s="25" t="s">
        <v>1760</v>
      </c>
      <c r="C99" s="24" t="s">
        <v>14</v>
      </c>
      <c r="D99" s="24" t="s">
        <v>1569</v>
      </c>
      <c r="E99" s="24" t="s">
        <v>19</v>
      </c>
      <c r="F99" s="26">
        <v>2676.8</v>
      </c>
      <c r="G99" s="26">
        <v>20.61</v>
      </c>
      <c r="H99" s="26">
        <v>55168.848</v>
      </c>
      <c r="I99" s="27">
        <v>0.08834160626991674</v>
      </c>
      <c r="J99" s="27">
        <v>89.88963821675536</v>
      </c>
      <c r="K99" s="24" t="s">
        <v>1531</v>
      </c>
    </row>
    <row r="100" spans="1:11" ht="20.1" customHeight="1">
      <c r="A100" s="24" t="s">
        <v>1761</v>
      </c>
      <c r="B100" s="25" t="s">
        <v>1762</v>
      </c>
      <c r="C100" s="24" t="s">
        <v>14</v>
      </c>
      <c r="D100" s="24" t="s">
        <v>1565</v>
      </c>
      <c r="E100" s="24" t="s">
        <v>1566</v>
      </c>
      <c r="F100" s="26">
        <v>2704.32</v>
      </c>
      <c r="G100" s="26">
        <v>19.81</v>
      </c>
      <c r="H100" s="26">
        <v>53572.5792</v>
      </c>
      <c r="I100" s="27">
        <v>0.08578550885366197</v>
      </c>
      <c r="J100" s="27">
        <v>89.97542372689006</v>
      </c>
      <c r="K100" s="24" t="s">
        <v>1531</v>
      </c>
    </row>
    <row r="101" spans="1:11" ht="20.1" customHeight="1">
      <c r="A101" s="24" t="s">
        <v>1763</v>
      </c>
      <c r="B101" s="25" t="s">
        <v>1764</v>
      </c>
      <c r="C101" s="24" t="s">
        <v>14</v>
      </c>
      <c r="D101" s="24" t="s">
        <v>1565</v>
      </c>
      <c r="E101" s="24" t="s">
        <v>1566</v>
      </c>
      <c r="F101" s="26">
        <v>2112</v>
      </c>
      <c r="G101" s="26">
        <v>23.45</v>
      </c>
      <c r="H101" s="26">
        <v>49526.4</v>
      </c>
      <c r="I101" s="27">
        <v>0.07930638190535362</v>
      </c>
      <c r="J101" s="27">
        <v>90.05473010879541</v>
      </c>
      <c r="K101" s="24" t="s">
        <v>1531</v>
      </c>
    </row>
    <row r="102" spans="1:11" ht="20.1" customHeight="1">
      <c r="A102" s="24" t="s">
        <v>1765</v>
      </c>
      <c r="B102" s="25" t="s">
        <v>1766</v>
      </c>
      <c r="C102" s="24" t="s">
        <v>14</v>
      </c>
      <c r="D102" s="24" t="s">
        <v>1565</v>
      </c>
      <c r="E102" s="24" t="s">
        <v>1566</v>
      </c>
      <c r="F102" s="26">
        <v>2304</v>
      </c>
      <c r="G102" s="26">
        <v>21.33</v>
      </c>
      <c r="H102" s="26">
        <v>49144.32</v>
      </c>
      <c r="I102" s="27">
        <v>0.07869455907150345</v>
      </c>
      <c r="J102" s="27">
        <v>90.1334246678669</v>
      </c>
      <c r="K102" s="24" t="s">
        <v>1531</v>
      </c>
    </row>
    <row r="103" spans="1:11" ht="20.1" customHeight="1">
      <c r="A103" s="24" t="s">
        <v>1767</v>
      </c>
      <c r="B103" s="25" t="s">
        <v>1768</v>
      </c>
      <c r="C103" s="24" t="s">
        <v>14</v>
      </c>
      <c r="D103" s="24" t="s">
        <v>1565</v>
      </c>
      <c r="E103" s="24" t="s">
        <v>1566</v>
      </c>
      <c r="F103" s="26">
        <v>2456.7941118</v>
      </c>
      <c r="G103" s="26">
        <v>19.81</v>
      </c>
      <c r="H103" s="26">
        <v>48669.091354758</v>
      </c>
      <c r="I103" s="27">
        <v>0.07793357776795774</v>
      </c>
      <c r="J103" s="27">
        <v>90.2113582434655</v>
      </c>
      <c r="K103" s="24" t="s">
        <v>1531</v>
      </c>
    </row>
    <row r="104" spans="1:11" ht="15" customHeight="1">
      <c r="A104" s="24" t="s">
        <v>1769</v>
      </c>
      <c r="B104" s="25" t="s">
        <v>1770</v>
      </c>
      <c r="C104" s="24" t="s">
        <v>14</v>
      </c>
      <c r="D104" s="24" t="s">
        <v>1569</v>
      </c>
      <c r="E104" s="24" t="s">
        <v>220</v>
      </c>
      <c r="F104" s="26">
        <v>34.4551990992</v>
      </c>
      <c r="G104" s="26">
        <v>1283.73</v>
      </c>
      <c r="H104" s="26">
        <v>44231.17273961601</v>
      </c>
      <c r="I104" s="27">
        <v>0.07082716041161187</v>
      </c>
      <c r="J104" s="27">
        <v>90.28218539949017</v>
      </c>
      <c r="K104" s="24" t="s">
        <v>1531</v>
      </c>
    </row>
    <row r="105" spans="1:11" ht="15" customHeight="1">
      <c r="A105" s="24" t="s">
        <v>1771</v>
      </c>
      <c r="B105" s="25" t="s">
        <v>1772</v>
      </c>
      <c r="C105" s="24" t="s">
        <v>14</v>
      </c>
      <c r="D105" s="24" t="s">
        <v>1569</v>
      </c>
      <c r="E105" s="24" t="s">
        <v>30</v>
      </c>
      <c r="F105" s="26">
        <v>1.8927613728</v>
      </c>
      <c r="G105" s="26">
        <v>22228.2</v>
      </c>
      <c r="H105" s="26">
        <v>42072.67834687296</v>
      </c>
      <c r="I105" s="27">
        <v>0.06737077390559801</v>
      </c>
      <c r="J105" s="27">
        <v>90.34955617604292</v>
      </c>
      <c r="K105" s="24" t="s">
        <v>1531</v>
      </c>
    </row>
    <row r="106" spans="1:11" ht="15" customHeight="1">
      <c r="A106" s="24" t="s">
        <v>1773</v>
      </c>
      <c r="B106" s="25" t="s">
        <v>1774</v>
      </c>
      <c r="C106" s="24" t="s">
        <v>14</v>
      </c>
      <c r="D106" s="24" t="s">
        <v>1569</v>
      </c>
      <c r="E106" s="24" t="s">
        <v>1570</v>
      </c>
      <c r="F106" s="26">
        <v>2567.9528</v>
      </c>
      <c r="G106" s="26">
        <v>14.7</v>
      </c>
      <c r="H106" s="26">
        <v>37748.90616</v>
      </c>
      <c r="I106" s="27">
        <v>0.06044713866613192</v>
      </c>
      <c r="J106" s="27">
        <v>90.41000332085802</v>
      </c>
      <c r="K106" s="24" t="s">
        <v>1531</v>
      </c>
    </row>
    <row r="107" spans="1:11" ht="20.1" customHeight="1">
      <c r="A107" s="24" t="s">
        <v>1775</v>
      </c>
      <c r="B107" s="25" t="s">
        <v>1776</v>
      </c>
      <c r="C107" s="24" t="s">
        <v>14</v>
      </c>
      <c r="D107" s="24" t="s">
        <v>1565</v>
      </c>
      <c r="E107" s="24" t="s">
        <v>1566</v>
      </c>
      <c r="F107" s="26">
        <v>1351.68</v>
      </c>
      <c r="G107" s="26">
        <v>27.4</v>
      </c>
      <c r="H107" s="26">
        <v>37036.032</v>
      </c>
      <c r="I107" s="27">
        <v>0.05930561676299706</v>
      </c>
      <c r="J107" s="27">
        <v>90.46930893441844</v>
      </c>
      <c r="K107" s="24" t="s">
        <v>1531</v>
      </c>
    </row>
    <row r="108" spans="1:11" ht="20.1" customHeight="1">
      <c r="A108" s="24" t="s">
        <v>1777</v>
      </c>
      <c r="B108" s="25" t="s">
        <v>1778</v>
      </c>
      <c r="C108" s="24" t="s">
        <v>14</v>
      </c>
      <c r="D108" s="24" t="s">
        <v>1569</v>
      </c>
      <c r="E108" s="24" t="s">
        <v>30</v>
      </c>
      <c r="F108" s="26">
        <v>0.037554372</v>
      </c>
      <c r="G108" s="26">
        <v>976510.84</v>
      </c>
      <c r="H108" s="26">
        <v>36672.25134739248</v>
      </c>
      <c r="I108" s="27">
        <v>0.05872309658455747</v>
      </c>
      <c r="J108" s="27">
        <v>90.52803202884542</v>
      </c>
      <c r="K108" s="24" t="s">
        <v>1531</v>
      </c>
    </row>
    <row r="109" spans="1:11" ht="15" customHeight="1">
      <c r="A109" s="24" t="s">
        <v>1779</v>
      </c>
      <c r="B109" s="25" t="s">
        <v>1780</v>
      </c>
      <c r="C109" s="24" t="s">
        <v>14</v>
      </c>
      <c r="D109" s="24" t="s">
        <v>1569</v>
      </c>
      <c r="E109" s="24" t="s">
        <v>30</v>
      </c>
      <c r="F109" s="26">
        <v>0.1125872384</v>
      </c>
      <c r="G109" s="26">
        <v>313187.46</v>
      </c>
      <c r="H109" s="26">
        <v>35260.911222910465</v>
      </c>
      <c r="I109" s="27">
        <v>0.056463124551247565</v>
      </c>
      <c r="J109" s="27">
        <v>90.58449515143842</v>
      </c>
      <c r="K109" s="24" t="s">
        <v>1531</v>
      </c>
    </row>
    <row r="110" spans="1:11" ht="20.1" customHeight="1">
      <c r="A110" s="24" t="s">
        <v>1781</v>
      </c>
      <c r="B110" s="25" t="s">
        <v>1782</v>
      </c>
      <c r="C110" s="24" t="s">
        <v>14</v>
      </c>
      <c r="D110" s="24" t="s">
        <v>1565</v>
      </c>
      <c r="E110" s="24" t="s">
        <v>1566</v>
      </c>
      <c r="F110" s="26">
        <v>1499.44</v>
      </c>
      <c r="G110" s="26">
        <v>22.86</v>
      </c>
      <c r="H110" s="26">
        <v>34277.1984</v>
      </c>
      <c r="I110" s="27">
        <v>0.05488791002285602</v>
      </c>
      <c r="J110" s="27">
        <v>90.63938306402335</v>
      </c>
      <c r="K110" s="24" t="s">
        <v>1531</v>
      </c>
    </row>
    <row r="111" spans="1:11" ht="20.1" customHeight="1">
      <c r="A111" s="24" t="s">
        <v>1783</v>
      </c>
      <c r="B111" s="25" t="s">
        <v>1784</v>
      </c>
      <c r="C111" s="24" t="s">
        <v>14</v>
      </c>
      <c r="D111" s="24" t="s">
        <v>1565</v>
      </c>
      <c r="E111" s="24" t="s">
        <v>1566</v>
      </c>
      <c r="F111" s="26">
        <v>2264.6268</v>
      </c>
      <c r="G111" s="26">
        <v>15.11</v>
      </c>
      <c r="H111" s="26">
        <v>34218.510948</v>
      </c>
      <c r="I111" s="27">
        <v>0.05479393409322326</v>
      </c>
      <c r="J111" s="27">
        <v>90.69417699659854</v>
      </c>
      <c r="K111" s="24" t="s">
        <v>1531</v>
      </c>
    </row>
    <row r="112" spans="1:11" ht="15" customHeight="1">
      <c r="A112" s="24" t="s">
        <v>1785</v>
      </c>
      <c r="B112" s="25" t="s">
        <v>1786</v>
      </c>
      <c r="C112" s="24" t="s">
        <v>14</v>
      </c>
      <c r="D112" s="24" t="s">
        <v>1569</v>
      </c>
      <c r="E112" s="24" t="s">
        <v>40</v>
      </c>
      <c r="F112" s="26">
        <v>18764</v>
      </c>
      <c r="G112" s="26">
        <v>1.82</v>
      </c>
      <c r="H112" s="26">
        <v>34150.48</v>
      </c>
      <c r="I112" s="27">
        <v>0.05468499646917889</v>
      </c>
      <c r="J112" s="27">
        <v>90.74886199306772</v>
      </c>
      <c r="K112" s="24" t="s">
        <v>1531</v>
      </c>
    </row>
    <row r="113" spans="1:11" ht="20.1" customHeight="1">
      <c r="A113" s="24" t="s">
        <v>1787</v>
      </c>
      <c r="B113" s="25" t="s">
        <v>1788</v>
      </c>
      <c r="C113" s="24" t="s">
        <v>14</v>
      </c>
      <c r="D113" s="24" t="s">
        <v>1565</v>
      </c>
      <c r="E113" s="24" t="s">
        <v>1566</v>
      </c>
      <c r="F113" s="26">
        <v>1642</v>
      </c>
      <c r="G113" s="26">
        <v>19.81</v>
      </c>
      <c r="H113" s="26">
        <v>32528.02</v>
      </c>
      <c r="I113" s="27">
        <v>0.05208695921256099</v>
      </c>
      <c r="J113" s="27">
        <v>90.80094895228028</v>
      </c>
      <c r="K113" s="24" t="s">
        <v>1531</v>
      </c>
    </row>
    <row r="114" spans="1:11" ht="20.1" customHeight="1">
      <c r="A114" s="24" t="s">
        <v>1789</v>
      </c>
      <c r="B114" s="25" t="s">
        <v>1790</v>
      </c>
      <c r="C114" s="24" t="s">
        <v>14</v>
      </c>
      <c r="D114" s="24" t="s">
        <v>1569</v>
      </c>
      <c r="E114" s="24" t="s">
        <v>30</v>
      </c>
      <c r="F114" s="26">
        <v>0.46464</v>
      </c>
      <c r="G114" s="26">
        <v>69754.4</v>
      </c>
      <c r="H114" s="26">
        <v>32410.684416</v>
      </c>
      <c r="I114" s="27">
        <v>0.05189907031621901</v>
      </c>
      <c r="J114" s="27">
        <v>90.85284801552518</v>
      </c>
      <c r="K114" s="24" t="s">
        <v>1531</v>
      </c>
    </row>
    <row r="115" spans="1:11" ht="20.1" customHeight="1">
      <c r="A115" s="24" t="s">
        <v>1791</v>
      </c>
      <c r="B115" s="25" t="s">
        <v>1792</v>
      </c>
      <c r="C115" s="24" t="s">
        <v>14</v>
      </c>
      <c r="D115" s="24" t="s">
        <v>1569</v>
      </c>
      <c r="E115" s="24" t="s">
        <v>30</v>
      </c>
      <c r="F115" s="26">
        <v>0.15679488</v>
      </c>
      <c r="G115" s="26">
        <v>198000</v>
      </c>
      <c r="H115" s="26">
        <v>31045.38624</v>
      </c>
      <c r="I115" s="27">
        <v>0.049712825029653886</v>
      </c>
      <c r="J115" s="27">
        <v>90.90256084657571</v>
      </c>
      <c r="K115" s="24" t="s">
        <v>1531</v>
      </c>
    </row>
    <row r="116" spans="1:11" ht="20.1" customHeight="1">
      <c r="A116" s="24" t="s">
        <v>1793</v>
      </c>
      <c r="B116" s="25" t="s">
        <v>1794</v>
      </c>
      <c r="C116" s="24" t="s">
        <v>14</v>
      </c>
      <c r="D116" s="24" t="s">
        <v>1569</v>
      </c>
      <c r="E116" s="24" t="s">
        <v>30</v>
      </c>
      <c r="F116" s="26">
        <v>2500</v>
      </c>
      <c r="G116" s="26">
        <v>11.23</v>
      </c>
      <c r="H116" s="26">
        <v>28075</v>
      </c>
      <c r="I116" s="27">
        <v>0.04495636008255805</v>
      </c>
      <c r="J116" s="27">
        <v>90.94751720665826</v>
      </c>
      <c r="K116" s="24" t="s">
        <v>1531</v>
      </c>
    </row>
    <row r="117" spans="1:11" ht="20.1" customHeight="1">
      <c r="A117" s="24" t="s">
        <v>1795</v>
      </c>
      <c r="B117" s="25" t="s">
        <v>1796</v>
      </c>
      <c r="C117" s="24" t="s">
        <v>14</v>
      </c>
      <c r="D117" s="24" t="s">
        <v>1569</v>
      </c>
      <c r="E117" s="24" t="s">
        <v>30</v>
      </c>
      <c r="F117" s="26">
        <v>525</v>
      </c>
      <c r="G117" s="26">
        <v>52.16</v>
      </c>
      <c r="H117" s="26">
        <v>27384</v>
      </c>
      <c r="I117" s="27">
        <v>0.043849865164764724</v>
      </c>
      <c r="J117" s="27">
        <v>90.99136707182303</v>
      </c>
      <c r="K117" s="24" t="s">
        <v>1531</v>
      </c>
    </row>
    <row r="118" spans="1:11" ht="20.1" customHeight="1">
      <c r="A118" s="24" t="s">
        <v>1797</v>
      </c>
      <c r="B118" s="25" t="s">
        <v>1798</v>
      </c>
      <c r="C118" s="24" t="s">
        <v>14</v>
      </c>
      <c r="D118" s="24" t="s">
        <v>1569</v>
      </c>
      <c r="E118" s="24" t="s">
        <v>30</v>
      </c>
      <c r="F118" s="26">
        <v>0.06332276392</v>
      </c>
      <c r="G118" s="26">
        <v>426717.17</v>
      </c>
      <c r="H118" s="26">
        <v>27020.910616520505</v>
      </c>
      <c r="I118" s="27">
        <v>0.04326845191219631</v>
      </c>
      <c r="J118" s="27">
        <v>91.03463552274799</v>
      </c>
      <c r="K118" s="24" t="s">
        <v>1531</v>
      </c>
    </row>
    <row r="119" spans="1:11" ht="15" customHeight="1">
      <c r="A119" s="24" t="s">
        <v>1799</v>
      </c>
      <c r="B119" s="25" t="s">
        <v>1800</v>
      </c>
      <c r="C119" s="24" t="s">
        <v>14</v>
      </c>
      <c r="D119" s="24" t="s">
        <v>1569</v>
      </c>
      <c r="E119" s="24" t="s">
        <v>30</v>
      </c>
      <c r="F119" s="26">
        <v>2.558342</v>
      </c>
      <c r="G119" s="26">
        <v>10415.36</v>
      </c>
      <c r="H119" s="26">
        <v>26646.05293312</v>
      </c>
      <c r="I119" s="27">
        <v>0.04266819413856616</v>
      </c>
      <c r="J119" s="27">
        <v>91.07730371218977</v>
      </c>
      <c r="K119" s="24" t="s">
        <v>1531</v>
      </c>
    </row>
    <row r="120" spans="1:11" ht="15" customHeight="1">
      <c r="A120" s="24" t="s">
        <v>1801</v>
      </c>
      <c r="B120" s="25" t="s">
        <v>1802</v>
      </c>
      <c r="C120" s="24" t="s">
        <v>14</v>
      </c>
      <c r="D120" s="24" t="s">
        <v>1569</v>
      </c>
      <c r="E120" s="24" t="s">
        <v>30</v>
      </c>
      <c r="F120" s="26">
        <v>0.086728864</v>
      </c>
      <c r="G120" s="26">
        <v>286187.46</v>
      </c>
      <c r="H120" s="26">
        <v>24820.71329684544</v>
      </c>
      <c r="I120" s="27">
        <v>0.039745286713407664</v>
      </c>
      <c r="J120" s="27">
        <v>91.11704899362395</v>
      </c>
      <c r="K120" s="24" t="s">
        <v>1531</v>
      </c>
    </row>
    <row r="121" spans="1:11" ht="15" customHeight="1">
      <c r="A121" s="24" t="s">
        <v>1803</v>
      </c>
      <c r="B121" s="25" t="s">
        <v>1804</v>
      </c>
      <c r="C121" s="24" t="s">
        <v>14</v>
      </c>
      <c r="D121" s="24" t="s">
        <v>1569</v>
      </c>
      <c r="E121" s="24" t="s">
        <v>1573</v>
      </c>
      <c r="F121" s="26">
        <v>32000</v>
      </c>
      <c r="G121" s="26">
        <v>0.77</v>
      </c>
      <c r="H121" s="26">
        <v>24640</v>
      </c>
      <c r="I121" s="27">
        <v>0.039455911395698325</v>
      </c>
      <c r="J121" s="27">
        <v>91.15650490501966</v>
      </c>
      <c r="K121" s="24" t="s">
        <v>1531</v>
      </c>
    </row>
    <row r="122" spans="1:11" ht="20.1" customHeight="1">
      <c r="A122" s="24" t="s">
        <v>1805</v>
      </c>
      <c r="B122" s="25" t="s">
        <v>1806</v>
      </c>
      <c r="C122" s="24" t="s">
        <v>14</v>
      </c>
      <c r="D122" s="24" t="s">
        <v>1569</v>
      </c>
      <c r="E122" s="24" t="s">
        <v>30</v>
      </c>
      <c r="F122" s="26">
        <v>0.2825894036</v>
      </c>
      <c r="G122" s="26">
        <v>85000</v>
      </c>
      <c r="H122" s="26">
        <v>24020.099306</v>
      </c>
      <c r="I122" s="27">
        <v>0.03846326744859622</v>
      </c>
      <c r="J122" s="27">
        <v>91.19496817357955</v>
      </c>
      <c r="K122" s="24" t="s">
        <v>1531</v>
      </c>
    </row>
    <row r="123" spans="1:11" ht="20.1" customHeight="1">
      <c r="A123" s="24" t="s">
        <v>1807</v>
      </c>
      <c r="B123" s="25" t="s">
        <v>1808</v>
      </c>
      <c r="C123" s="24" t="s">
        <v>14</v>
      </c>
      <c r="D123" s="24" t="s">
        <v>1569</v>
      </c>
      <c r="E123" s="24" t="s">
        <v>30</v>
      </c>
      <c r="F123" s="26">
        <v>0.0180432</v>
      </c>
      <c r="G123" s="26">
        <v>1289460</v>
      </c>
      <c r="H123" s="26">
        <v>23265.984672</v>
      </c>
      <c r="I123" s="27">
        <v>0.03725570737630305</v>
      </c>
      <c r="J123" s="27">
        <v>91.23222387347461</v>
      </c>
      <c r="K123" s="24" t="s">
        <v>1531</v>
      </c>
    </row>
    <row r="124" spans="1:11" ht="20.1" customHeight="1">
      <c r="A124" s="24" t="s">
        <v>1809</v>
      </c>
      <c r="B124" s="25" t="s">
        <v>1810</v>
      </c>
      <c r="C124" s="24" t="s">
        <v>14</v>
      </c>
      <c r="D124" s="24" t="s">
        <v>1569</v>
      </c>
      <c r="E124" s="24" t="s">
        <v>30</v>
      </c>
      <c r="F124" s="26">
        <v>0.043545792</v>
      </c>
      <c r="G124" s="26">
        <v>531938.62</v>
      </c>
      <c r="H124" s="26">
        <v>23163.68850328704</v>
      </c>
      <c r="I124" s="27">
        <v>0.037091901022047465</v>
      </c>
      <c r="J124" s="27">
        <v>91.26931577689334</v>
      </c>
      <c r="K124" s="24" t="s">
        <v>1531</v>
      </c>
    </row>
    <row r="125" spans="1:11" ht="20.1" customHeight="1">
      <c r="A125" s="24" t="s">
        <v>1811</v>
      </c>
      <c r="B125" s="25" t="s">
        <v>1812</v>
      </c>
      <c r="C125" s="24" t="s">
        <v>14</v>
      </c>
      <c r="D125" s="24" t="s">
        <v>1569</v>
      </c>
      <c r="E125" s="24" t="s">
        <v>30</v>
      </c>
      <c r="F125" s="26">
        <v>525</v>
      </c>
      <c r="G125" s="26">
        <v>40.73</v>
      </c>
      <c r="H125" s="26">
        <v>21383.25</v>
      </c>
      <c r="I125" s="27">
        <v>0.03424089356136632</v>
      </c>
      <c r="J125" s="27">
        <v>91.3035566704547</v>
      </c>
      <c r="K125" s="24" t="s">
        <v>1531</v>
      </c>
    </row>
    <row r="126" spans="1:11" ht="20.1" customHeight="1">
      <c r="A126" s="24" t="s">
        <v>1813</v>
      </c>
      <c r="B126" s="25" t="s">
        <v>1814</v>
      </c>
      <c r="C126" s="24" t="s">
        <v>14</v>
      </c>
      <c r="D126" s="24" t="s">
        <v>1565</v>
      </c>
      <c r="E126" s="24" t="s">
        <v>1566</v>
      </c>
      <c r="F126" s="26">
        <v>754.04736</v>
      </c>
      <c r="G126" s="26">
        <v>27.4</v>
      </c>
      <c r="H126" s="26">
        <v>20660.897664</v>
      </c>
      <c r="I126" s="27">
        <v>0.033084194301395066</v>
      </c>
      <c r="J126" s="27">
        <v>91.33664086849672</v>
      </c>
      <c r="K126" s="24" t="s">
        <v>1531</v>
      </c>
    </row>
    <row r="127" spans="1:11" ht="15" customHeight="1">
      <c r="A127" s="24" t="s">
        <v>1815</v>
      </c>
      <c r="B127" s="25" t="s">
        <v>1816</v>
      </c>
      <c r="C127" s="24" t="s">
        <v>14</v>
      </c>
      <c r="D127" s="24" t="s">
        <v>1569</v>
      </c>
      <c r="E127" s="24" t="s">
        <v>30</v>
      </c>
      <c r="F127" s="26">
        <v>520</v>
      </c>
      <c r="G127" s="26">
        <v>33.3061</v>
      </c>
      <c r="H127" s="26">
        <v>17319.172</v>
      </c>
      <c r="I127" s="27">
        <v>0.027733105352226433</v>
      </c>
      <c r="J127" s="27">
        <v>91.36437397064635</v>
      </c>
      <c r="K127" s="24" t="s">
        <v>1531</v>
      </c>
    </row>
    <row r="128" spans="1:11" ht="20.1" customHeight="1">
      <c r="A128" s="24" t="s">
        <v>1817</v>
      </c>
      <c r="B128" s="25" t="s">
        <v>1818</v>
      </c>
      <c r="C128" s="24" t="s">
        <v>14</v>
      </c>
      <c r="D128" s="24" t="s">
        <v>1569</v>
      </c>
      <c r="E128" s="24" t="s">
        <v>30</v>
      </c>
      <c r="F128" s="26">
        <v>0.086268</v>
      </c>
      <c r="G128" s="26">
        <v>198000</v>
      </c>
      <c r="H128" s="26">
        <v>17081.064</v>
      </c>
      <c r="I128" s="27">
        <v>0.027351824177282966</v>
      </c>
      <c r="J128" s="27">
        <v>91.39172578841846</v>
      </c>
      <c r="K128" s="24" t="s">
        <v>1531</v>
      </c>
    </row>
    <row r="129" spans="1:11" ht="15" customHeight="1">
      <c r="A129" s="24" t="s">
        <v>1819</v>
      </c>
      <c r="B129" s="25" t="s">
        <v>1820</v>
      </c>
      <c r="C129" s="24" t="s">
        <v>14</v>
      </c>
      <c r="D129" s="24" t="s">
        <v>1569</v>
      </c>
      <c r="E129" s="24" t="s">
        <v>30</v>
      </c>
      <c r="F129" s="26">
        <v>0.12944908</v>
      </c>
      <c r="G129" s="26">
        <v>128010.54</v>
      </c>
      <c r="H129" s="26">
        <v>16570.8466333032</v>
      </c>
      <c r="I129" s="27">
        <v>0.02653481560532942</v>
      </c>
      <c r="J129" s="27">
        <v>91.41826060941486</v>
      </c>
      <c r="K129" s="24" t="s">
        <v>1531</v>
      </c>
    </row>
    <row r="130" spans="1:11" ht="20.1" customHeight="1">
      <c r="A130" s="24" t="s">
        <v>1821</v>
      </c>
      <c r="B130" s="25" t="s">
        <v>1822</v>
      </c>
      <c r="C130" s="24" t="s">
        <v>14</v>
      </c>
      <c r="D130" s="24" t="s">
        <v>1569</v>
      </c>
      <c r="E130" s="24" t="s">
        <v>1823</v>
      </c>
      <c r="F130" s="26">
        <v>24</v>
      </c>
      <c r="G130" s="26">
        <v>662.5</v>
      </c>
      <c r="H130" s="26">
        <v>15900</v>
      </c>
      <c r="I130" s="27">
        <v>0.0254605921749839</v>
      </c>
      <c r="J130" s="27">
        <v>91.44372120158984</v>
      </c>
      <c r="K130" s="24" t="s">
        <v>1531</v>
      </c>
    </row>
    <row r="131" spans="1:11" ht="15" customHeight="1">
      <c r="A131" s="24" t="s">
        <v>1824</v>
      </c>
      <c r="B131" s="25" t="s">
        <v>1825</v>
      </c>
      <c r="C131" s="24" t="s">
        <v>14</v>
      </c>
      <c r="D131" s="24" t="s">
        <v>1569</v>
      </c>
      <c r="E131" s="24" t="s">
        <v>1826</v>
      </c>
      <c r="F131" s="26">
        <v>240</v>
      </c>
      <c r="G131" s="26">
        <v>66</v>
      </c>
      <c r="H131" s="26">
        <v>15840</v>
      </c>
      <c r="I131" s="27">
        <v>0.025364514468663207</v>
      </c>
      <c r="J131" s="27">
        <v>91.4690857160585</v>
      </c>
      <c r="K131" s="24" t="s">
        <v>1531</v>
      </c>
    </row>
    <row r="132" spans="1:11" ht="15" customHeight="1">
      <c r="A132" s="24" t="s">
        <v>1827</v>
      </c>
      <c r="B132" s="25" t="s">
        <v>1828</v>
      </c>
      <c r="C132" s="24" t="s">
        <v>14</v>
      </c>
      <c r="D132" s="24" t="s">
        <v>1569</v>
      </c>
      <c r="E132" s="24" t="s">
        <v>30</v>
      </c>
      <c r="F132" s="26">
        <v>0.48672</v>
      </c>
      <c r="G132" s="26">
        <v>31977.72</v>
      </c>
      <c r="H132" s="26">
        <v>15564.1958784</v>
      </c>
      <c r="I132" s="27">
        <v>0.024922870678711177</v>
      </c>
      <c r="J132" s="27">
        <v>91.49400859333711</v>
      </c>
      <c r="K132" s="24" t="s">
        <v>1531</v>
      </c>
    </row>
    <row r="133" spans="1:11" ht="20.1" customHeight="1">
      <c r="A133" s="24" t="s">
        <v>1829</v>
      </c>
      <c r="B133" s="25" t="s">
        <v>1830</v>
      </c>
      <c r="C133" s="24" t="s">
        <v>14</v>
      </c>
      <c r="D133" s="24" t="s">
        <v>1569</v>
      </c>
      <c r="E133" s="24" t="s">
        <v>30</v>
      </c>
      <c r="F133" s="26">
        <v>0.4314312</v>
      </c>
      <c r="G133" s="26">
        <v>34987.2</v>
      </c>
      <c r="H133" s="26">
        <v>15094.56968064</v>
      </c>
      <c r="I133" s="27">
        <v>0.024170860546896353</v>
      </c>
      <c r="J133" s="27">
        <v>91.51817945439541</v>
      </c>
      <c r="K133" s="24" t="s">
        <v>1531</v>
      </c>
    </row>
    <row r="134" spans="1:11" ht="20.1" customHeight="1">
      <c r="A134" s="24" t="s">
        <v>1831</v>
      </c>
      <c r="B134" s="25" t="s">
        <v>1832</v>
      </c>
      <c r="C134" s="24" t="s">
        <v>14</v>
      </c>
      <c r="D134" s="24" t="s">
        <v>1569</v>
      </c>
      <c r="E134" s="24" t="s">
        <v>30</v>
      </c>
      <c r="F134" s="26">
        <v>5.28247</v>
      </c>
      <c r="G134" s="26">
        <v>2663.63</v>
      </c>
      <c r="H134" s="26">
        <v>14070.5455661</v>
      </c>
      <c r="I134" s="27">
        <v>0.022531095744528305</v>
      </c>
      <c r="J134" s="27">
        <v>91.54071055723992</v>
      </c>
      <c r="K134" s="24" t="s">
        <v>1531</v>
      </c>
    </row>
    <row r="135" spans="1:11" ht="15" customHeight="1">
      <c r="A135" s="24" t="s">
        <v>1833</v>
      </c>
      <c r="B135" s="25" t="s">
        <v>1834</v>
      </c>
      <c r="C135" s="24" t="s">
        <v>14</v>
      </c>
      <c r="D135" s="24" t="s">
        <v>1569</v>
      </c>
      <c r="E135" s="24" t="s">
        <v>1573</v>
      </c>
      <c r="F135" s="26">
        <v>1318.218</v>
      </c>
      <c r="G135" s="26">
        <v>10.4</v>
      </c>
      <c r="H135" s="26">
        <v>13709.4672</v>
      </c>
      <c r="I135" s="27">
        <v>0.021952902724246444</v>
      </c>
      <c r="J135" s="27">
        <v>91.56266346444778</v>
      </c>
      <c r="K135" s="24" t="s">
        <v>1531</v>
      </c>
    </row>
    <row r="136" spans="1:11" ht="15" customHeight="1">
      <c r="A136" s="24" t="s">
        <v>1835</v>
      </c>
      <c r="B136" s="25" t="s">
        <v>1836</v>
      </c>
      <c r="C136" s="24" t="s">
        <v>14</v>
      </c>
      <c r="D136" s="24" t="s">
        <v>1569</v>
      </c>
      <c r="E136" s="24" t="s">
        <v>30</v>
      </c>
      <c r="F136" s="26">
        <v>0.04446103584</v>
      </c>
      <c r="G136" s="26">
        <v>290000</v>
      </c>
      <c r="H136" s="26">
        <v>12893.7003936</v>
      </c>
      <c r="I136" s="27">
        <v>0.020646619330055283</v>
      </c>
      <c r="J136" s="27">
        <v>91.58331008314757</v>
      </c>
      <c r="K136" s="24" t="s">
        <v>1531</v>
      </c>
    </row>
    <row r="137" spans="1:11" ht="15" customHeight="1">
      <c r="A137" s="24" t="s">
        <v>1837</v>
      </c>
      <c r="B137" s="25" t="s">
        <v>1838</v>
      </c>
      <c r="C137" s="24" t="s">
        <v>14</v>
      </c>
      <c r="D137" s="24" t="s">
        <v>1569</v>
      </c>
      <c r="E137" s="24" t="s">
        <v>1573</v>
      </c>
      <c r="F137" s="26">
        <v>1128.12</v>
      </c>
      <c r="G137" s="26">
        <v>9.7693</v>
      </c>
      <c r="H137" s="26">
        <v>11020.942716</v>
      </c>
      <c r="I137" s="27">
        <v>0.01764778162741732</v>
      </c>
      <c r="J137" s="27">
        <v>91.60095786042586</v>
      </c>
      <c r="K137" s="24" t="s">
        <v>1531</v>
      </c>
    </row>
    <row r="138" spans="1:11" ht="15" customHeight="1">
      <c r="A138" s="24" t="s">
        <v>1839</v>
      </c>
      <c r="B138" s="25" t="s">
        <v>1840</v>
      </c>
      <c r="C138" s="24" t="s">
        <v>14</v>
      </c>
      <c r="D138" s="24" t="s">
        <v>1569</v>
      </c>
      <c r="E138" s="24" t="s">
        <v>30</v>
      </c>
      <c r="F138" s="26">
        <v>3.198</v>
      </c>
      <c r="G138" s="26">
        <v>3434.39</v>
      </c>
      <c r="H138" s="26">
        <v>10983.17922</v>
      </c>
      <c r="I138" s="27">
        <v>0.01758731112611181</v>
      </c>
      <c r="J138" s="27">
        <v>91.61854517280099</v>
      </c>
      <c r="K138" s="24" t="s">
        <v>1531</v>
      </c>
    </row>
    <row r="139" spans="1:11" ht="20.1" customHeight="1">
      <c r="A139" s="24" t="s">
        <v>1841</v>
      </c>
      <c r="B139" s="25" t="s">
        <v>1842</v>
      </c>
      <c r="C139" s="24" t="s">
        <v>14</v>
      </c>
      <c r="D139" s="24" t="s">
        <v>1565</v>
      </c>
      <c r="E139" s="24" t="s">
        <v>1566</v>
      </c>
      <c r="F139" s="26">
        <v>537</v>
      </c>
      <c r="G139" s="26">
        <v>19.81</v>
      </c>
      <c r="H139" s="26">
        <v>10637.97</v>
      </c>
      <c r="I139" s="27">
        <v>0.01703452929180588</v>
      </c>
      <c r="J139" s="27">
        <v>91.6355797020928</v>
      </c>
      <c r="K139" s="24" t="s">
        <v>1531</v>
      </c>
    </row>
    <row r="140" spans="1:11" ht="20.1" customHeight="1">
      <c r="A140" s="24" t="s">
        <v>1843</v>
      </c>
      <c r="B140" s="25" t="s">
        <v>1844</v>
      </c>
      <c r="C140" s="24" t="s">
        <v>14</v>
      </c>
      <c r="D140" s="24" t="s">
        <v>1569</v>
      </c>
      <c r="E140" s="24" t="s">
        <v>30</v>
      </c>
      <c r="F140" s="26">
        <v>0.03044389532</v>
      </c>
      <c r="G140" s="26">
        <v>331000</v>
      </c>
      <c r="H140" s="26">
        <v>10076.92935092</v>
      </c>
      <c r="I140" s="27">
        <v>0.01613613764653455</v>
      </c>
      <c r="J140" s="27">
        <v>91.6517158407787</v>
      </c>
      <c r="K140" s="24" t="s">
        <v>1531</v>
      </c>
    </row>
    <row r="141" spans="1:11" ht="20.1" customHeight="1">
      <c r="A141" s="24" t="s">
        <v>1845</v>
      </c>
      <c r="B141" s="25" t="s">
        <v>1846</v>
      </c>
      <c r="C141" s="24" t="s">
        <v>14</v>
      </c>
      <c r="D141" s="24" t="s">
        <v>1565</v>
      </c>
      <c r="E141" s="24" t="s">
        <v>1566</v>
      </c>
      <c r="F141" s="26">
        <v>500</v>
      </c>
      <c r="G141" s="26">
        <v>19.81</v>
      </c>
      <c r="H141" s="26">
        <v>9905</v>
      </c>
      <c r="I141" s="27">
        <v>0.015860828018441228</v>
      </c>
      <c r="J141" s="27">
        <v>91.66757666879714</v>
      </c>
      <c r="K141" s="24" t="s">
        <v>1531</v>
      </c>
    </row>
    <row r="142" spans="1:11" ht="15" customHeight="1">
      <c r="A142" s="24" t="s">
        <v>1847</v>
      </c>
      <c r="B142" s="25" t="s">
        <v>1848</v>
      </c>
      <c r="C142" s="24" t="s">
        <v>14</v>
      </c>
      <c r="D142" s="24" t="s">
        <v>1569</v>
      </c>
      <c r="E142" s="24" t="s">
        <v>1849</v>
      </c>
      <c r="F142" s="26">
        <v>10843.58604</v>
      </c>
      <c r="G142" s="26">
        <v>0.9096</v>
      </c>
      <c r="H142" s="26">
        <v>9863.325861984</v>
      </c>
      <c r="I142" s="27">
        <v>0.01579409542521674</v>
      </c>
      <c r="J142" s="27">
        <v>91.68337077084854</v>
      </c>
      <c r="K142" s="24" t="s">
        <v>1531</v>
      </c>
    </row>
    <row r="143" spans="1:11" ht="20.1" customHeight="1">
      <c r="A143" s="24" t="s">
        <v>1850</v>
      </c>
      <c r="B143" s="25" t="s">
        <v>1851</v>
      </c>
      <c r="C143" s="24" t="s">
        <v>14</v>
      </c>
      <c r="D143" s="24" t="s">
        <v>1565</v>
      </c>
      <c r="E143" s="24" t="s">
        <v>1566</v>
      </c>
      <c r="F143" s="26">
        <v>518.0868</v>
      </c>
      <c r="G143" s="26">
        <v>18.14</v>
      </c>
      <c r="H143" s="26">
        <v>9398.094552</v>
      </c>
      <c r="I143" s="27">
        <v>0.015049122805686167</v>
      </c>
      <c r="J143" s="27">
        <v>91.69841988636513</v>
      </c>
      <c r="K143" s="24" t="s">
        <v>1531</v>
      </c>
    </row>
    <row r="144" spans="1:11" ht="20.1" customHeight="1">
      <c r="A144" s="24" t="s">
        <v>1852</v>
      </c>
      <c r="B144" s="25" t="s">
        <v>1853</v>
      </c>
      <c r="C144" s="24" t="s">
        <v>14</v>
      </c>
      <c r="D144" s="24" t="s">
        <v>1565</v>
      </c>
      <c r="E144" s="24" t="s">
        <v>1566</v>
      </c>
      <c r="F144" s="26">
        <v>377.02368</v>
      </c>
      <c r="G144" s="26">
        <v>23.45</v>
      </c>
      <c r="H144" s="26">
        <v>8841.205296</v>
      </c>
      <c r="I144" s="27">
        <v>0.014157378765834203</v>
      </c>
      <c r="J144" s="27">
        <v>91.71257727266347</v>
      </c>
      <c r="K144" s="24" t="s">
        <v>1531</v>
      </c>
    </row>
    <row r="145" spans="1:11" ht="15" customHeight="1">
      <c r="A145" s="24" t="s">
        <v>1854</v>
      </c>
      <c r="B145" s="25" t="s">
        <v>1855</v>
      </c>
      <c r="C145" s="24" t="s">
        <v>14</v>
      </c>
      <c r="D145" s="24" t="s">
        <v>1569</v>
      </c>
      <c r="E145" s="24" t="s">
        <v>30</v>
      </c>
      <c r="F145" s="26">
        <v>33.28</v>
      </c>
      <c r="G145" s="26">
        <v>256.47</v>
      </c>
      <c r="H145" s="26">
        <v>8535.3216</v>
      </c>
      <c r="I145" s="27">
        <v>0.013667568700624595</v>
      </c>
      <c r="J145" s="27">
        <v>91.72624483880202</v>
      </c>
      <c r="K145" s="24" t="s">
        <v>1531</v>
      </c>
    </row>
    <row r="146" spans="1:11" ht="20.1" customHeight="1">
      <c r="A146" s="24" t="s">
        <v>1856</v>
      </c>
      <c r="B146" s="25" t="s">
        <v>1857</v>
      </c>
      <c r="C146" s="24" t="s">
        <v>14</v>
      </c>
      <c r="D146" s="24" t="s">
        <v>1569</v>
      </c>
      <c r="E146" s="24" t="s">
        <v>30</v>
      </c>
      <c r="F146" s="26">
        <v>0.87382808</v>
      </c>
      <c r="G146" s="26">
        <v>9062.97</v>
      </c>
      <c r="H146" s="26">
        <v>7919.4776741976</v>
      </c>
      <c r="I146" s="27">
        <v>0.012681420836580824</v>
      </c>
      <c r="J146" s="27">
        <v>91.73892626336288</v>
      </c>
      <c r="K146" s="24" t="s">
        <v>1531</v>
      </c>
    </row>
    <row r="147" spans="1:11" ht="20.1" customHeight="1">
      <c r="A147" s="24" t="s">
        <v>1858</v>
      </c>
      <c r="B147" s="25" t="s">
        <v>1859</v>
      </c>
      <c r="C147" s="24" t="s">
        <v>14</v>
      </c>
      <c r="D147" s="24" t="s">
        <v>1565</v>
      </c>
      <c r="E147" s="24" t="s">
        <v>1566</v>
      </c>
      <c r="F147" s="26">
        <v>377.02368</v>
      </c>
      <c r="G147" s="26">
        <v>19.81</v>
      </c>
      <c r="H147" s="26">
        <v>7468.8391008</v>
      </c>
      <c r="I147" s="27">
        <v>0.011959815494719639</v>
      </c>
      <c r="J147" s="27">
        <v>91.75088608029749</v>
      </c>
      <c r="K147" s="24" t="s">
        <v>1531</v>
      </c>
    </row>
    <row r="148" spans="1:11" ht="20.1" customHeight="1">
      <c r="A148" s="24" t="s">
        <v>1860</v>
      </c>
      <c r="B148" s="25" t="s">
        <v>1861</v>
      </c>
      <c r="C148" s="24" t="s">
        <v>14</v>
      </c>
      <c r="D148" s="24" t="s">
        <v>1565</v>
      </c>
      <c r="E148" s="24" t="s">
        <v>1566</v>
      </c>
      <c r="F148" s="26">
        <v>357</v>
      </c>
      <c r="G148" s="26">
        <v>19.81</v>
      </c>
      <c r="H148" s="26">
        <v>7072.17</v>
      </c>
      <c r="I148" s="27">
        <v>0.011324631205167038</v>
      </c>
      <c r="J148" s="27">
        <v>91.76221071150266</v>
      </c>
      <c r="K148" s="24" t="s">
        <v>1531</v>
      </c>
    </row>
    <row r="149" spans="1:11" ht="20.1" customHeight="1">
      <c r="A149" s="24" t="s">
        <v>1862</v>
      </c>
      <c r="B149" s="25" t="s">
        <v>1863</v>
      </c>
      <c r="C149" s="24" t="s">
        <v>14</v>
      </c>
      <c r="D149" s="24" t="s">
        <v>1565</v>
      </c>
      <c r="E149" s="24" t="s">
        <v>1566</v>
      </c>
      <c r="F149" s="26">
        <v>258.0732</v>
      </c>
      <c r="G149" s="26">
        <v>27.4</v>
      </c>
      <c r="H149" s="26">
        <v>7071.20568</v>
      </c>
      <c r="I149" s="27">
        <v>0.011323087044271051</v>
      </c>
      <c r="J149" s="27">
        <v>91.77353380546452</v>
      </c>
      <c r="K149" s="24" t="s">
        <v>1531</v>
      </c>
    </row>
    <row r="150" spans="1:11" ht="20.1" customHeight="1">
      <c r="A150" s="24" t="s">
        <v>1864</v>
      </c>
      <c r="B150" s="25" t="s">
        <v>1865</v>
      </c>
      <c r="C150" s="24" t="s">
        <v>14</v>
      </c>
      <c r="D150" s="24" t="s">
        <v>1565</v>
      </c>
      <c r="E150" s="24" t="s">
        <v>1566</v>
      </c>
      <c r="F150" s="26">
        <v>258.0732</v>
      </c>
      <c r="G150" s="26">
        <v>27.4</v>
      </c>
      <c r="H150" s="26">
        <v>7071.20568</v>
      </c>
      <c r="I150" s="27">
        <v>0.011323087044271051</v>
      </c>
      <c r="J150" s="27">
        <v>91.78485689942639</v>
      </c>
      <c r="K150" s="24" t="s">
        <v>1531</v>
      </c>
    </row>
    <row r="151" spans="1:11" ht="20.1" customHeight="1">
      <c r="A151" s="24" t="s">
        <v>1866</v>
      </c>
      <c r="B151" s="25" t="s">
        <v>1867</v>
      </c>
      <c r="C151" s="24" t="s">
        <v>14</v>
      </c>
      <c r="D151" s="24" t="s">
        <v>1569</v>
      </c>
      <c r="E151" s="24" t="s">
        <v>30</v>
      </c>
      <c r="F151" s="26">
        <v>0.030181032</v>
      </c>
      <c r="G151" s="26">
        <v>231952</v>
      </c>
      <c r="H151" s="26">
        <v>7000.550734464</v>
      </c>
      <c r="I151" s="27">
        <v>0.011209947625815843</v>
      </c>
      <c r="J151" s="27">
        <v>91.79606684587611</v>
      </c>
      <c r="K151" s="24" t="s">
        <v>1531</v>
      </c>
    </row>
    <row r="152" spans="1:11" ht="20.1" customHeight="1">
      <c r="A152" s="24" t="s">
        <v>1868</v>
      </c>
      <c r="B152" s="25" t="s">
        <v>1869</v>
      </c>
      <c r="C152" s="24" t="s">
        <v>14</v>
      </c>
      <c r="D152" s="24" t="s">
        <v>1569</v>
      </c>
      <c r="E152" s="24" t="s">
        <v>30</v>
      </c>
      <c r="F152" s="26">
        <v>3.75</v>
      </c>
      <c r="G152" s="26">
        <v>1612.4167</v>
      </c>
      <c r="H152" s="26">
        <v>6046.562625</v>
      </c>
      <c r="I152" s="27">
        <v>0.009682331135573905</v>
      </c>
      <c r="J152" s="27">
        <v>91.80574917280829</v>
      </c>
      <c r="K152" s="24" t="s">
        <v>1531</v>
      </c>
    </row>
    <row r="153" spans="1:11" ht="20.1" customHeight="1">
      <c r="A153" s="24" t="s">
        <v>1870</v>
      </c>
      <c r="B153" s="25" t="s">
        <v>1871</v>
      </c>
      <c r="C153" s="24" t="s">
        <v>14</v>
      </c>
      <c r="D153" s="24" t="s">
        <v>1569</v>
      </c>
      <c r="E153" s="24" t="s">
        <v>1573</v>
      </c>
      <c r="F153" s="26">
        <v>300</v>
      </c>
      <c r="G153" s="26">
        <v>20.0865</v>
      </c>
      <c r="H153" s="26">
        <v>6025.95</v>
      </c>
      <c r="I153" s="27">
        <v>0.009649324240053096</v>
      </c>
      <c r="J153" s="27">
        <v>91.81539849704835</v>
      </c>
      <c r="K153" s="24" t="s">
        <v>1531</v>
      </c>
    </row>
    <row r="154" spans="1:11" ht="15" customHeight="1">
      <c r="A154" s="24" t="s">
        <v>1872</v>
      </c>
      <c r="B154" s="25" t="s">
        <v>1873</v>
      </c>
      <c r="C154" s="24" t="s">
        <v>14</v>
      </c>
      <c r="D154" s="24" t="s">
        <v>1569</v>
      </c>
      <c r="E154" s="24" t="s">
        <v>30</v>
      </c>
      <c r="F154" s="26">
        <v>0.0212256</v>
      </c>
      <c r="G154" s="26">
        <v>278526.88</v>
      </c>
      <c r="H154" s="26">
        <v>5911.900144128</v>
      </c>
      <c r="I154" s="27">
        <v>0.009466696764079971</v>
      </c>
      <c r="J154" s="27">
        <v>91.82486519358163</v>
      </c>
      <c r="K154" s="24" t="s">
        <v>1531</v>
      </c>
    </row>
    <row r="155" spans="1:11" ht="20.1" customHeight="1">
      <c r="A155" s="24" t="s">
        <v>1874</v>
      </c>
      <c r="B155" s="25" t="s">
        <v>1875</v>
      </c>
      <c r="C155" s="24" t="s">
        <v>14</v>
      </c>
      <c r="D155" s="24" t="s">
        <v>1569</v>
      </c>
      <c r="E155" s="24" t="s">
        <v>30</v>
      </c>
      <c r="F155" s="26">
        <v>0.01482</v>
      </c>
      <c r="G155" s="26">
        <v>384355.24</v>
      </c>
      <c r="H155" s="26">
        <v>5696.1446568</v>
      </c>
      <c r="I155" s="27">
        <v>0.009121208558270342</v>
      </c>
      <c r="J155" s="27">
        <v>91.833986394683</v>
      </c>
      <c r="K155" s="24" t="s">
        <v>1531</v>
      </c>
    </row>
    <row r="156" spans="1:11" ht="20.1" customHeight="1">
      <c r="A156" s="24" t="s">
        <v>1876</v>
      </c>
      <c r="B156" s="25" t="s">
        <v>1877</v>
      </c>
      <c r="C156" s="24" t="s">
        <v>14</v>
      </c>
      <c r="D156" s="24" t="s">
        <v>1569</v>
      </c>
      <c r="E156" s="24" t="s">
        <v>30</v>
      </c>
      <c r="F156" s="26">
        <v>0.033142822272</v>
      </c>
      <c r="G156" s="26">
        <v>168030</v>
      </c>
      <c r="H156" s="26">
        <v>5568.98842636416</v>
      </c>
      <c r="I156" s="27">
        <v>0.008917593908859323</v>
      </c>
      <c r="J156" s="27">
        <v>91.84290399111171</v>
      </c>
      <c r="K156" s="24" t="s">
        <v>1531</v>
      </c>
    </row>
    <row r="157" spans="1:11" ht="20.1" customHeight="1">
      <c r="A157" s="24" t="s">
        <v>1878</v>
      </c>
      <c r="B157" s="25" t="s">
        <v>1879</v>
      </c>
      <c r="C157" s="24" t="s">
        <v>14</v>
      </c>
      <c r="D157" s="24" t="s">
        <v>1569</v>
      </c>
      <c r="E157" s="24" t="s">
        <v>30</v>
      </c>
      <c r="F157" s="26">
        <v>0.878057643096</v>
      </c>
      <c r="G157" s="26">
        <v>6300</v>
      </c>
      <c r="H157" s="26">
        <v>5531.7631515048</v>
      </c>
      <c r="I157" s="27">
        <v>0.008857985258431912</v>
      </c>
      <c r="J157" s="27">
        <v>91.85176197132365</v>
      </c>
      <c r="K157" s="24" t="s">
        <v>1531</v>
      </c>
    </row>
    <row r="158" spans="1:11" ht="20.1" customHeight="1">
      <c r="A158" s="24" t="s">
        <v>1880</v>
      </c>
      <c r="B158" s="25" t="s">
        <v>1881</v>
      </c>
      <c r="C158" s="24" t="s">
        <v>14</v>
      </c>
      <c r="D158" s="24" t="s">
        <v>1569</v>
      </c>
      <c r="E158" s="24" t="s">
        <v>30</v>
      </c>
      <c r="F158" s="26">
        <v>20.4</v>
      </c>
      <c r="G158" s="26">
        <v>271.08</v>
      </c>
      <c r="H158" s="26">
        <v>5530.032</v>
      </c>
      <c r="I158" s="27">
        <v>0.008855213174000665</v>
      </c>
      <c r="J158" s="27">
        <v>91.86061718129505</v>
      </c>
      <c r="K158" s="24" t="s">
        <v>1531</v>
      </c>
    </row>
    <row r="159" spans="1:11" ht="15" customHeight="1">
      <c r="A159" s="24" t="s">
        <v>1882</v>
      </c>
      <c r="B159" s="25" t="s">
        <v>1883</v>
      </c>
      <c r="C159" s="24" t="s">
        <v>14</v>
      </c>
      <c r="D159" s="24" t="s">
        <v>1569</v>
      </c>
      <c r="E159" s="24" t="s">
        <v>30</v>
      </c>
      <c r="F159" s="26">
        <v>900</v>
      </c>
      <c r="G159" s="26">
        <v>5.8</v>
      </c>
      <c r="H159" s="26">
        <v>5220</v>
      </c>
      <c r="I159" s="27">
        <v>0.008358760449900375</v>
      </c>
      <c r="J159" s="27">
        <v>91.86897594174496</v>
      </c>
      <c r="K159" s="24" t="s">
        <v>1531</v>
      </c>
    </row>
    <row r="160" spans="1:11" ht="15" customHeight="1">
      <c r="A160" s="24" t="s">
        <v>1884</v>
      </c>
      <c r="B160" s="25" t="s">
        <v>1885</v>
      </c>
      <c r="C160" s="24" t="s">
        <v>14</v>
      </c>
      <c r="D160" s="24" t="s">
        <v>1569</v>
      </c>
      <c r="E160" s="24" t="s">
        <v>30</v>
      </c>
      <c r="F160" s="26">
        <v>0.149684</v>
      </c>
      <c r="G160" s="26">
        <v>34608</v>
      </c>
      <c r="H160" s="26">
        <v>5180.263872</v>
      </c>
      <c r="I160" s="27">
        <v>0.008295131182628618</v>
      </c>
      <c r="J160" s="27">
        <v>91.87727106672737</v>
      </c>
      <c r="K160" s="24" t="s">
        <v>1531</v>
      </c>
    </row>
    <row r="161" spans="1:11" ht="20.1" customHeight="1">
      <c r="A161" s="24" t="s">
        <v>1886</v>
      </c>
      <c r="B161" s="25" t="s">
        <v>1887</v>
      </c>
      <c r="C161" s="24" t="s">
        <v>14</v>
      </c>
      <c r="D161" s="24" t="s">
        <v>1569</v>
      </c>
      <c r="E161" s="24" t="s">
        <v>1573</v>
      </c>
      <c r="F161" s="26">
        <v>418.32</v>
      </c>
      <c r="G161" s="26">
        <v>12.2325</v>
      </c>
      <c r="H161" s="26">
        <v>5117.0994</v>
      </c>
      <c r="I161" s="27">
        <v>0.008193986222783322</v>
      </c>
      <c r="J161" s="27">
        <v>91.88546505391093</v>
      </c>
      <c r="K161" s="24" t="s">
        <v>1531</v>
      </c>
    </row>
    <row r="162" spans="1:11" ht="20.1" customHeight="1">
      <c r="A162" s="24" t="s">
        <v>1888</v>
      </c>
      <c r="B162" s="25" t="s">
        <v>1889</v>
      </c>
      <c r="C162" s="24" t="s">
        <v>14</v>
      </c>
      <c r="D162" s="24" t="s">
        <v>1569</v>
      </c>
      <c r="E162" s="24" t="s">
        <v>1890</v>
      </c>
      <c r="F162" s="26">
        <v>244.506074</v>
      </c>
      <c r="G162" s="26">
        <v>20</v>
      </c>
      <c r="H162" s="26">
        <v>4890.12148</v>
      </c>
      <c r="I162" s="27">
        <v>0.007830527590465956</v>
      </c>
      <c r="J162" s="27">
        <v>91.89329557913149</v>
      </c>
      <c r="K162" s="24" t="s">
        <v>1531</v>
      </c>
    </row>
    <row r="163" spans="1:11" ht="15" customHeight="1">
      <c r="A163" s="24" t="s">
        <v>1891</v>
      </c>
      <c r="B163" s="25" t="s">
        <v>1892</v>
      </c>
      <c r="C163" s="24" t="s">
        <v>14</v>
      </c>
      <c r="D163" s="24" t="s">
        <v>1569</v>
      </c>
      <c r="E163" s="24" t="s">
        <v>30</v>
      </c>
      <c r="F163" s="26">
        <v>0.5715738</v>
      </c>
      <c r="G163" s="26">
        <v>8400.78</v>
      </c>
      <c r="H163" s="26">
        <v>4801.665747564</v>
      </c>
      <c r="I163" s="27">
        <v>0.007688883859076491</v>
      </c>
      <c r="J163" s="27">
        <v>91.90098446979997</v>
      </c>
      <c r="K163" s="24" t="s">
        <v>1531</v>
      </c>
    </row>
    <row r="164" spans="1:11" ht="15" customHeight="1">
      <c r="A164" s="24" t="s">
        <v>1893</v>
      </c>
      <c r="B164" s="25" t="s">
        <v>1894</v>
      </c>
      <c r="C164" s="24" t="s">
        <v>14</v>
      </c>
      <c r="D164" s="24" t="s">
        <v>1569</v>
      </c>
      <c r="E164" s="24" t="s">
        <v>30</v>
      </c>
      <c r="F164" s="26">
        <v>120</v>
      </c>
      <c r="G164" s="26">
        <v>39.1</v>
      </c>
      <c r="H164" s="26">
        <v>4692</v>
      </c>
      <c r="I164" s="27">
        <v>0.007513276634278268</v>
      </c>
      <c r="J164" s="27">
        <v>91.90849774643425</v>
      </c>
      <c r="K164" s="24" t="s">
        <v>1531</v>
      </c>
    </row>
    <row r="165" spans="1:11" ht="15" customHeight="1">
      <c r="A165" s="24" t="s">
        <v>1895</v>
      </c>
      <c r="B165" s="25" t="s">
        <v>1896</v>
      </c>
      <c r="C165" s="24" t="s">
        <v>14</v>
      </c>
      <c r="D165" s="24" t="s">
        <v>1569</v>
      </c>
      <c r="E165" s="24" t="s">
        <v>30</v>
      </c>
      <c r="F165" s="26">
        <v>0.6192</v>
      </c>
      <c r="G165" s="26">
        <v>6821.36</v>
      </c>
      <c r="H165" s="26">
        <v>4223.786112</v>
      </c>
      <c r="I165" s="27">
        <v>0.006763528027169363</v>
      </c>
      <c r="J165" s="27">
        <v>91.91526128068725</v>
      </c>
      <c r="K165" s="24" t="s">
        <v>1531</v>
      </c>
    </row>
    <row r="166" spans="1:11" ht="20.1" customHeight="1">
      <c r="A166" s="24" t="s">
        <v>1897</v>
      </c>
      <c r="B166" s="25" t="s">
        <v>1898</v>
      </c>
      <c r="C166" s="24" t="s">
        <v>14</v>
      </c>
      <c r="D166" s="24" t="s">
        <v>1569</v>
      </c>
      <c r="E166" s="24" t="s">
        <v>1573</v>
      </c>
      <c r="F166" s="26">
        <v>381.04</v>
      </c>
      <c r="G166" s="26">
        <v>10.07</v>
      </c>
      <c r="H166" s="26">
        <v>3837.0728</v>
      </c>
      <c r="I166" s="27">
        <v>0.006144285893492048</v>
      </c>
      <c r="J166" s="27">
        <v>91.9214055620971</v>
      </c>
      <c r="K166" s="24" t="s">
        <v>1531</v>
      </c>
    </row>
    <row r="167" spans="1:11" ht="20.1" customHeight="1">
      <c r="A167" s="24" t="s">
        <v>1899</v>
      </c>
      <c r="B167" s="25" t="s">
        <v>1900</v>
      </c>
      <c r="C167" s="24" t="s">
        <v>14</v>
      </c>
      <c r="D167" s="24" t="s">
        <v>1569</v>
      </c>
      <c r="E167" s="24" t="s">
        <v>30</v>
      </c>
      <c r="F167" s="26">
        <v>0.015678</v>
      </c>
      <c r="G167" s="26">
        <v>233488</v>
      </c>
      <c r="H167" s="26">
        <v>3660.624864</v>
      </c>
      <c r="I167" s="27">
        <v>0.005861740677227038</v>
      </c>
      <c r="J167" s="27">
        <v>91.92726729498564</v>
      </c>
      <c r="K167" s="24" t="s">
        <v>1531</v>
      </c>
    </row>
    <row r="168" spans="1:11" ht="20.1" customHeight="1">
      <c r="A168" s="24" t="s">
        <v>1901</v>
      </c>
      <c r="B168" s="25" t="s">
        <v>1902</v>
      </c>
      <c r="C168" s="24" t="s">
        <v>14</v>
      </c>
      <c r="D168" s="24" t="s">
        <v>1569</v>
      </c>
      <c r="E168" s="24" t="s">
        <v>30</v>
      </c>
      <c r="F168" s="26">
        <v>0.00288</v>
      </c>
      <c r="G168" s="26">
        <v>1248350.46</v>
      </c>
      <c r="H168" s="26">
        <v>3595.2493248</v>
      </c>
      <c r="I168" s="27">
        <v>0.005757055146296795</v>
      </c>
      <c r="J168" s="27">
        <v>91.93302435121313</v>
      </c>
      <c r="K168" s="24" t="s">
        <v>1531</v>
      </c>
    </row>
    <row r="169" spans="1:11" ht="15" customHeight="1">
      <c r="A169" s="24" t="s">
        <v>1903</v>
      </c>
      <c r="B169" s="25" t="s">
        <v>1904</v>
      </c>
      <c r="C169" s="24" t="s">
        <v>14</v>
      </c>
      <c r="D169" s="24" t="s">
        <v>1569</v>
      </c>
      <c r="E169" s="24" t="s">
        <v>1573</v>
      </c>
      <c r="F169" s="26">
        <v>2000</v>
      </c>
      <c r="G169" s="26">
        <v>1.74</v>
      </c>
      <c r="H169" s="26">
        <v>3480</v>
      </c>
      <c r="I169" s="27">
        <v>0.00557250696660025</v>
      </c>
      <c r="J169" s="27">
        <v>91.93859685817974</v>
      </c>
      <c r="K169" s="24" t="s">
        <v>1531</v>
      </c>
    </row>
    <row r="170" spans="1:11" ht="15" customHeight="1">
      <c r="A170" s="24" t="s">
        <v>1905</v>
      </c>
      <c r="B170" s="25" t="s">
        <v>1906</v>
      </c>
      <c r="C170" s="24" t="s">
        <v>14</v>
      </c>
      <c r="D170" s="24" t="s">
        <v>1569</v>
      </c>
      <c r="E170" s="24" t="s">
        <v>1570</v>
      </c>
      <c r="F170" s="26">
        <v>868.32</v>
      </c>
      <c r="G170" s="26">
        <v>3.82</v>
      </c>
      <c r="H170" s="26">
        <v>3316.9824</v>
      </c>
      <c r="I170" s="27">
        <v>0.005311467681635177</v>
      </c>
      <c r="J170" s="27">
        <v>91.94390832201826</v>
      </c>
      <c r="K170" s="24" t="s">
        <v>1531</v>
      </c>
    </row>
    <row r="171" spans="1:11" ht="15" customHeight="1">
      <c r="A171" s="24" t="s">
        <v>1907</v>
      </c>
      <c r="B171" s="25" t="s">
        <v>1908</v>
      </c>
      <c r="C171" s="24" t="s">
        <v>14</v>
      </c>
      <c r="D171" s="24" t="s">
        <v>1569</v>
      </c>
      <c r="E171" s="24" t="s">
        <v>30</v>
      </c>
      <c r="F171" s="26">
        <v>0.14961672</v>
      </c>
      <c r="G171" s="26">
        <v>21061.38</v>
      </c>
      <c r="H171" s="26">
        <v>3151.1345942736</v>
      </c>
      <c r="I171" s="27">
        <v>0.005045896402093302</v>
      </c>
      <c r="J171" s="27">
        <v>91.94895421106357</v>
      </c>
      <c r="K171" s="24" t="s">
        <v>1531</v>
      </c>
    </row>
    <row r="172" spans="1:11" ht="20.1" customHeight="1">
      <c r="A172" s="24" t="s">
        <v>1909</v>
      </c>
      <c r="B172" s="25" t="s">
        <v>1910</v>
      </c>
      <c r="C172" s="24" t="s">
        <v>14</v>
      </c>
      <c r="D172" s="24" t="s">
        <v>1569</v>
      </c>
      <c r="E172" s="24" t="s">
        <v>30</v>
      </c>
      <c r="F172" s="26">
        <v>0.01059084</v>
      </c>
      <c r="G172" s="26">
        <v>295000</v>
      </c>
      <c r="H172" s="26">
        <v>3124.2978</v>
      </c>
      <c r="I172" s="27">
        <v>0.0050029227747798374</v>
      </c>
      <c r="J172" s="27">
        <v>91.9539571373612</v>
      </c>
      <c r="K172" s="24" t="s">
        <v>1531</v>
      </c>
    </row>
    <row r="173" spans="1:11" ht="20.1" customHeight="1">
      <c r="A173" s="24" t="s">
        <v>1911</v>
      </c>
      <c r="B173" s="25" t="s">
        <v>1912</v>
      </c>
      <c r="C173" s="24" t="s">
        <v>14</v>
      </c>
      <c r="D173" s="24" t="s">
        <v>1569</v>
      </c>
      <c r="E173" s="24" t="s">
        <v>30</v>
      </c>
      <c r="F173" s="26">
        <v>0.378952</v>
      </c>
      <c r="G173" s="26">
        <v>8121.9849</v>
      </c>
      <c r="H173" s="26">
        <v>3077.8424218248</v>
      </c>
      <c r="I173" s="27">
        <v>0.004928534005090943</v>
      </c>
      <c r="J173" s="27">
        <v>91.95888566748823</v>
      </c>
      <c r="K173" s="24" t="s">
        <v>1531</v>
      </c>
    </row>
    <row r="174" spans="1:11" ht="20.1" customHeight="1">
      <c r="A174" s="24" t="s">
        <v>1913</v>
      </c>
      <c r="B174" s="25" t="s">
        <v>1914</v>
      </c>
      <c r="C174" s="24" t="s">
        <v>14</v>
      </c>
      <c r="D174" s="24" t="s">
        <v>1569</v>
      </c>
      <c r="E174" s="24" t="s">
        <v>30</v>
      </c>
      <c r="F174" s="26">
        <v>0.01809</v>
      </c>
      <c r="G174" s="26">
        <v>165000</v>
      </c>
      <c r="H174" s="26">
        <v>2984.85</v>
      </c>
      <c r="I174" s="27">
        <v>0.0047796256951887234</v>
      </c>
      <c r="J174" s="27">
        <v>91.96366529318341</v>
      </c>
      <c r="K174" s="24" t="s">
        <v>1531</v>
      </c>
    </row>
    <row r="175" spans="1:11" ht="20.1" customHeight="1">
      <c r="A175" s="24" t="s">
        <v>1915</v>
      </c>
      <c r="B175" s="25" t="s">
        <v>1916</v>
      </c>
      <c r="C175" s="24" t="s">
        <v>14</v>
      </c>
      <c r="D175" s="24" t="s">
        <v>1569</v>
      </c>
      <c r="E175" s="24" t="s">
        <v>30</v>
      </c>
      <c r="F175" s="26">
        <v>0.35589624</v>
      </c>
      <c r="G175" s="26">
        <v>7989.46</v>
      </c>
      <c r="H175" s="26">
        <v>2843.4187736304</v>
      </c>
      <c r="I175" s="27">
        <v>0.004553152564660156</v>
      </c>
      <c r="J175" s="27">
        <v>91.96821844771186</v>
      </c>
      <c r="K175" s="24" t="s">
        <v>1531</v>
      </c>
    </row>
    <row r="176" spans="1:11" ht="15" customHeight="1">
      <c r="A176" s="24" t="s">
        <v>1917</v>
      </c>
      <c r="B176" s="25" t="s">
        <v>1918</v>
      </c>
      <c r="C176" s="24" t="s">
        <v>14</v>
      </c>
      <c r="D176" s="24" t="s">
        <v>1569</v>
      </c>
      <c r="E176" s="24" t="s">
        <v>30</v>
      </c>
      <c r="F176" s="26">
        <v>0.011088</v>
      </c>
      <c r="G176" s="26">
        <v>254987.46</v>
      </c>
      <c r="H176" s="26">
        <v>2827.30095648</v>
      </c>
      <c r="I176" s="27">
        <v>0.004527343182948377</v>
      </c>
      <c r="J176" s="27">
        <v>91.9727457893632</v>
      </c>
      <c r="K176" s="24" t="s">
        <v>1531</v>
      </c>
    </row>
    <row r="177" spans="1:11" ht="20.1" customHeight="1">
      <c r="A177" s="24" t="s">
        <v>1919</v>
      </c>
      <c r="B177" s="25" t="s">
        <v>1920</v>
      </c>
      <c r="C177" s="24" t="s">
        <v>14</v>
      </c>
      <c r="D177" s="24" t="s">
        <v>1569</v>
      </c>
      <c r="E177" s="24" t="s">
        <v>30</v>
      </c>
      <c r="F177" s="26">
        <v>0.037702368</v>
      </c>
      <c r="G177" s="26">
        <v>73430</v>
      </c>
      <c r="H177" s="26">
        <v>2768.48488224</v>
      </c>
      <c r="I177" s="27">
        <v>0.004433161291152262</v>
      </c>
      <c r="J177" s="27">
        <v>91.97717894283645</v>
      </c>
      <c r="K177" s="24" t="s">
        <v>1531</v>
      </c>
    </row>
    <row r="178" spans="1:11" ht="20.1" customHeight="1">
      <c r="A178" s="24" t="s">
        <v>1921</v>
      </c>
      <c r="B178" s="25" t="s">
        <v>1922</v>
      </c>
      <c r="C178" s="24" t="s">
        <v>14</v>
      </c>
      <c r="D178" s="24" t="s">
        <v>1569</v>
      </c>
      <c r="E178" s="24" t="s">
        <v>30</v>
      </c>
      <c r="F178" s="26">
        <v>0.42596552</v>
      </c>
      <c r="G178" s="26">
        <v>6458.1</v>
      </c>
      <c r="H178" s="26">
        <v>2750.927924712</v>
      </c>
      <c r="I178" s="27">
        <v>0.004405047420997927</v>
      </c>
      <c r="J178" s="27">
        <v>91.98158399358059</v>
      </c>
      <c r="K178" s="24" t="s">
        <v>1531</v>
      </c>
    </row>
    <row r="179" spans="1:11" ht="15" customHeight="1">
      <c r="A179" s="24" t="s">
        <v>1923</v>
      </c>
      <c r="B179" s="25" t="s">
        <v>1924</v>
      </c>
      <c r="C179" s="24" t="s">
        <v>14</v>
      </c>
      <c r="D179" s="24" t="s">
        <v>1569</v>
      </c>
      <c r="E179" s="24" t="s">
        <v>30</v>
      </c>
      <c r="F179" s="26">
        <v>175</v>
      </c>
      <c r="G179" s="26">
        <v>15.23</v>
      </c>
      <c r="H179" s="26">
        <v>2665.25</v>
      </c>
      <c r="I179" s="27">
        <v>0.004267851779520493</v>
      </c>
      <c r="J179" s="27">
        <v>91.98585184536012</v>
      </c>
      <c r="K179" s="24" t="s">
        <v>1531</v>
      </c>
    </row>
    <row r="180" spans="1:11" ht="20.1" customHeight="1">
      <c r="A180" s="24" t="s">
        <v>1925</v>
      </c>
      <c r="B180" s="25" t="s">
        <v>1926</v>
      </c>
      <c r="C180" s="24" t="s">
        <v>14</v>
      </c>
      <c r="D180" s="24" t="s">
        <v>1569</v>
      </c>
      <c r="E180" s="24" t="s">
        <v>30</v>
      </c>
      <c r="F180" s="26">
        <v>0.06377994</v>
      </c>
      <c r="G180" s="26">
        <v>38179.6</v>
      </c>
      <c r="H180" s="26">
        <v>2435.092597224</v>
      </c>
      <c r="I180" s="27">
        <v>0.00389930185699639</v>
      </c>
      <c r="J180" s="27">
        <v>91.98975114305819</v>
      </c>
      <c r="K180" s="24" t="s">
        <v>1531</v>
      </c>
    </row>
    <row r="181" spans="1:11" ht="20.1" customHeight="1">
      <c r="A181" s="24" t="s">
        <v>1927</v>
      </c>
      <c r="B181" s="25" t="s">
        <v>1928</v>
      </c>
      <c r="C181" s="24" t="s">
        <v>14</v>
      </c>
      <c r="D181" s="24" t="s">
        <v>1569</v>
      </c>
      <c r="E181" s="24" t="s">
        <v>30</v>
      </c>
      <c r="F181" s="26">
        <v>0.155528025</v>
      </c>
      <c r="G181" s="26">
        <v>15572.12</v>
      </c>
      <c r="H181" s="26">
        <v>2421.901068663</v>
      </c>
      <c r="I181" s="27">
        <v>0.003878178326879643</v>
      </c>
      <c r="J181" s="27">
        <v>91.99362931967381</v>
      </c>
      <c r="K181" s="24" t="s">
        <v>1531</v>
      </c>
    </row>
    <row r="182" spans="1:11" ht="15" customHeight="1">
      <c r="A182" s="24" t="s">
        <v>1929</v>
      </c>
      <c r="B182" s="25" t="s">
        <v>1930</v>
      </c>
      <c r="C182" s="24" t="s">
        <v>14</v>
      </c>
      <c r="D182" s="24" t="s">
        <v>1569</v>
      </c>
      <c r="E182" s="24" t="s">
        <v>1573</v>
      </c>
      <c r="F182" s="26">
        <v>18.9</v>
      </c>
      <c r="G182" s="26">
        <v>124.37</v>
      </c>
      <c r="H182" s="26">
        <v>2350.593</v>
      </c>
      <c r="I182" s="27">
        <v>0.003763993065557983</v>
      </c>
      <c r="J182" s="27">
        <v>91.9973933079355</v>
      </c>
      <c r="K182" s="24" t="s">
        <v>1531</v>
      </c>
    </row>
    <row r="183" spans="1:11" ht="20.1" customHeight="1">
      <c r="A183" s="24" t="s">
        <v>1931</v>
      </c>
      <c r="B183" s="25" t="s">
        <v>1932</v>
      </c>
      <c r="C183" s="24" t="s">
        <v>14</v>
      </c>
      <c r="D183" s="24" t="s">
        <v>1569</v>
      </c>
      <c r="E183" s="24" t="s">
        <v>30</v>
      </c>
      <c r="F183" s="26">
        <v>0.015</v>
      </c>
      <c r="G183" s="26">
        <v>151198.85</v>
      </c>
      <c r="H183" s="26">
        <v>2267.98275</v>
      </c>
      <c r="I183" s="27">
        <v>0.003631709676581665</v>
      </c>
      <c r="J183" s="27">
        <v>92.00102501320852</v>
      </c>
      <c r="K183" s="24" t="s">
        <v>1531</v>
      </c>
    </row>
    <row r="184" spans="1:11" ht="20.1" customHeight="1">
      <c r="A184" s="24" t="s">
        <v>1933</v>
      </c>
      <c r="B184" s="25" t="s">
        <v>1934</v>
      </c>
      <c r="C184" s="24" t="s">
        <v>14</v>
      </c>
      <c r="D184" s="24" t="s">
        <v>1569</v>
      </c>
      <c r="E184" s="24" t="s">
        <v>30</v>
      </c>
      <c r="F184" s="26">
        <v>1.120150611544</v>
      </c>
      <c r="G184" s="26">
        <v>1822</v>
      </c>
      <c r="H184" s="26">
        <v>2040.914414233168</v>
      </c>
      <c r="I184" s="27">
        <v>0.003268106261939424</v>
      </c>
      <c r="J184" s="27">
        <v>92.00429311240197</v>
      </c>
      <c r="K184" s="24" t="s">
        <v>1531</v>
      </c>
    </row>
    <row r="185" spans="1:11" ht="15" customHeight="1">
      <c r="A185" s="24" t="s">
        <v>1935</v>
      </c>
      <c r="B185" s="25" t="s">
        <v>1936</v>
      </c>
      <c r="C185" s="24" t="s">
        <v>14</v>
      </c>
      <c r="D185" s="24" t="s">
        <v>1569</v>
      </c>
      <c r="E185" s="24" t="s">
        <v>30</v>
      </c>
      <c r="F185" s="26">
        <v>350.64576</v>
      </c>
      <c r="G185" s="26">
        <v>5.5471</v>
      </c>
      <c r="H185" s="26">
        <v>1945.067095296</v>
      </c>
      <c r="I185" s="27">
        <v>0.0031146264192649055</v>
      </c>
      <c r="J185" s="27">
        <v>92.00740774347251</v>
      </c>
      <c r="K185" s="24" t="s">
        <v>1531</v>
      </c>
    </row>
    <row r="186" spans="1:11" ht="15" customHeight="1">
      <c r="A186" s="24" t="s">
        <v>1937</v>
      </c>
      <c r="B186" s="25" t="s">
        <v>1938</v>
      </c>
      <c r="C186" s="24" t="s">
        <v>14</v>
      </c>
      <c r="D186" s="24" t="s">
        <v>1569</v>
      </c>
      <c r="E186" s="24" t="s">
        <v>19</v>
      </c>
      <c r="F186" s="26">
        <v>30</v>
      </c>
      <c r="G186" s="26">
        <v>61.8</v>
      </c>
      <c r="H186" s="26">
        <v>1854</v>
      </c>
      <c r="I186" s="27">
        <v>0.0029688011253094435</v>
      </c>
      <c r="J186" s="27">
        <v>92.01037654459782</v>
      </c>
      <c r="K186" s="24" t="s">
        <v>1531</v>
      </c>
    </row>
    <row r="187" spans="1:11" ht="20.1" customHeight="1">
      <c r="A187" s="24" t="s">
        <v>1939</v>
      </c>
      <c r="B187" s="25" t="s">
        <v>1940</v>
      </c>
      <c r="C187" s="24" t="s">
        <v>14</v>
      </c>
      <c r="D187" s="24" t="s">
        <v>1569</v>
      </c>
      <c r="E187" s="24" t="s">
        <v>30</v>
      </c>
      <c r="F187" s="26">
        <v>2</v>
      </c>
      <c r="G187" s="26">
        <v>896.94</v>
      </c>
      <c r="H187" s="26">
        <v>1793.88</v>
      </c>
      <c r="I187" s="27">
        <v>0.002872531263576108</v>
      </c>
      <c r="J187" s="27">
        <v>92.0132490758614</v>
      </c>
      <c r="K187" s="24" t="s">
        <v>1531</v>
      </c>
    </row>
    <row r="188" spans="1:11" ht="20.1" customHeight="1">
      <c r="A188" s="24" t="s">
        <v>1941</v>
      </c>
      <c r="B188" s="25" t="s">
        <v>1942</v>
      </c>
      <c r="C188" s="24" t="s">
        <v>14</v>
      </c>
      <c r="D188" s="24" t="s">
        <v>1569</v>
      </c>
      <c r="E188" s="24" t="s">
        <v>19</v>
      </c>
      <c r="F188" s="26">
        <v>480</v>
      </c>
      <c r="G188" s="26">
        <v>3.65</v>
      </c>
      <c r="H188" s="26">
        <v>1752</v>
      </c>
      <c r="I188" s="27">
        <v>0.002805469024564264</v>
      </c>
      <c r="J188" s="27">
        <v>92.01605454488596</v>
      </c>
      <c r="K188" s="24" t="s">
        <v>1531</v>
      </c>
    </row>
    <row r="189" spans="1:11" ht="15" customHeight="1">
      <c r="A189" s="24" t="s">
        <v>1943</v>
      </c>
      <c r="B189" s="25" t="s">
        <v>1944</v>
      </c>
      <c r="C189" s="24" t="s">
        <v>14</v>
      </c>
      <c r="D189" s="24" t="s">
        <v>1569</v>
      </c>
      <c r="E189" s="24" t="s">
        <v>40</v>
      </c>
      <c r="F189" s="26">
        <v>60</v>
      </c>
      <c r="G189" s="26">
        <v>28.83</v>
      </c>
      <c r="H189" s="26">
        <v>1729.8</v>
      </c>
      <c r="I189" s="27">
        <v>0.002769920273225607</v>
      </c>
      <c r="J189" s="27">
        <v>92.01882446515918</v>
      </c>
      <c r="K189" s="24" t="s">
        <v>1531</v>
      </c>
    </row>
    <row r="190" spans="1:11" ht="15" customHeight="1">
      <c r="A190" s="24" t="s">
        <v>1945</v>
      </c>
      <c r="B190" s="25" t="s">
        <v>1946</v>
      </c>
      <c r="C190" s="24" t="s">
        <v>14</v>
      </c>
      <c r="D190" s="24" t="s">
        <v>1569</v>
      </c>
      <c r="E190" s="24" t="s">
        <v>40</v>
      </c>
      <c r="F190" s="26">
        <v>2448</v>
      </c>
      <c r="G190" s="26">
        <v>0.7</v>
      </c>
      <c r="H190" s="26">
        <v>1713.6</v>
      </c>
      <c r="I190" s="27">
        <v>0.0027439792925190195</v>
      </c>
      <c r="J190" s="27">
        <v>92.02156844445172</v>
      </c>
      <c r="K190" s="24" t="s">
        <v>1531</v>
      </c>
    </row>
    <row r="191" spans="1:11" ht="20.1" customHeight="1">
      <c r="A191" s="24" t="s">
        <v>1947</v>
      </c>
      <c r="B191" s="25" t="s">
        <v>1948</v>
      </c>
      <c r="C191" s="24" t="s">
        <v>14</v>
      </c>
      <c r="D191" s="24" t="s">
        <v>1569</v>
      </c>
      <c r="E191" s="24" t="s">
        <v>30</v>
      </c>
      <c r="F191" s="26">
        <v>0.0578424</v>
      </c>
      <c r="G191" s="26">
        <v>29399.9</v>
      </c>
      <c r="H191" s="26">
        <v>1700.56077576</v>
      </c>
      <c r="I191" s="27">
        <v>0.002723099646566013</v>
      </c>
      <c r="J191" s="27">
        <v>92.02429154285606</v>
      </c>
      <c r="K191" s="24" t="s">
        <v>1531</v>
      </c>
    </row>
    <row r="192" spans="1:11" ht="15" customHeight="1">
      <c r="A192" s="24" t="s">
        <v>1949</v>
      </c>
      <c r="B192" s="25" t="s">
        <v>1950</v>
      </c>
      <c r="C192" s="24" t="s">
        <v>14</v>
      </c>
      <c r="D192" s="24" t="s">
        <v>1569</v>
      </c>
      <c r="E192" s="24" t="s">
        <v>30</v>
      </c>
      <c r="F192" s="26">
        <v>0.336738</v>
      </c>
      <c r="G192" s="26">
        <v>4812.54</v>
      </c>
      <c r="H192" s="26">
        <v>1620.56509452</v>
      </c>
      <c r="I192" s="27">
        <v>0.00259500295374767</v>
      </c>
      <c r="J192" s="27">
        <v>92.02688655366492</v>
      </c>
      <c r="K192" s="24" t="s">
        <v>1531</v>
      </c>
    </row>
    <row r="193" spans="1:11" ht="20.1" customHeight="1">
      <c r="A193" s="24" t="s">
        <v>1951</v>
      </c>
      <c r="B193" s="25" t="s">
        <v>1952</v>
      </c>
      <c r="C193" s="24" t="s">
        <v>14</v>
      </c>
      <c r="D193" s="24" t="s">
        <v>1565</v>
      </c>
      <c r="E193" s="24" t="s">
        <v>1566</v>
      </c>
      <c r="F193" s="26">
        <v>112.032</v>
      </c>
      <c r="G193" s="26">
        <v>14.34</v>
      </c>
      <c r="H193" s="26">
        <v>1606.53888</v>
      </c>
      <c r="I193" s="27">
        <v>0.002572542845090277</v>
      </c>
      <c r="J193" s="27">
        <v>92.02945909830346</v>
      </c>
      <c r="K193" s="24" t="s">
        <v>1531</v>
      </c>
    </row>
    <row r="194" spans="1:11" ht="15" customHeight="1">
      <c r="A194" s="24" t="s">
        <v>1953</v>
      </c>
      <c r="B194" s="25" t="s">
        <v>1954</v>
      </c>
      <c r="C194" s="24" t="s">
        <v>14</v>
      </c>
      <c r="D194" s="24" t="s">
        <v>1569</v>
      </c>
      <c r="E194" s="24" t="s">
        <v>40</v>
      </c>
      <c r="F194" s="26">
        <v>266.6664</v>
      </c>
      <c r="G194" s="26">
        <v>5.76</v>
      </c>
      <c r="H194" s="26">
        <v>1535.998464</v>
      </c>
      <c r="I194" s="27">
        <v>0.0024595868222204837</v>
      </c>
      <c r="J194" s="27">
        <v>92.03191868758528</v>
      </c>
      <c r="K194" s="24" t="s">
        <v>1531</v>
      </c>
    </row>
    <row r="195" spans="1:11" ht="20.1" customHeight="1">
      <c r="A195" s="24" t="s">
        <v>1955</v>
      </c>
      <c r="B195" s="25" t="s">
        <v>1956</v>
      </c>
      <c r="C195" s="24" t="s">
        <v>14</v>
      </c>
      <c r="D195" s="24" t="s">
        <v>1569</v>
      </c>
      <c r="E195" s="24" t="s">
        <v>1573</v>
      </c>
      <c r="F195" s="26">
        <v>120</v>
      </c>
      <c r="G195" s="26">
        <v>12.2325</v>
      </c>
      <c r="H195" s="26">
        <v>1467.9</v>
      </c>
      <c r="I195" s="27">
        <v>0.002350541085135778</v>
      </c>
      <c r="J195" s="27">
        <v>92.03426922867041</v>
      </c>
      <c r="K195" s="24" t="s">
        <v>1531</v>
      </c>
    </row>
    <row r="196" spans="1:11" ht="15" customHeight="1">
      <c r="A196" s="24" t="s">
        <v>1957</v>
      </c>
      <c r="B196" s="25" t="s">
        <v>1958</v>
      </c>
      <c r="C196" s="24" t="s">
        <v>14</v>
      </c>
      <c r="D196" s="24" t="s">
        <v>1569</v>
      </c>
      <c r="E196" s="24" t="s">
        <v>85</v>
      </c>
      <c r="F196" s="26">
        <v>21.75</v>
      </c>
      <c r="G196" s="26">
        <v>60</v>
      </c>
      <c r="H196" s="26">
        <v>1305</v>
      </c>
      <c r="I196" s="27">
        <v>0.002089690112475094</v>
      </c>
      <c r="J196" s="27">
        <v>92.03635891878288</v>
      </c>
      <c r="K196" s="24" t="s">
        <v>1531</v>
      </c>
    </row>
    <row r="197" spans="1:11" ht="15" customHeight="1">
      <c r="A197" s="24" t="s">
        <v>1959</v>
      </c>
      <c r="B197" s="25" t="s">
        <v>1960</v>
      </c>
      <c r="C197" s="24" t="s">
        <v>14</v>
      </c>
      <c r="D197" s="24" t="s">
        <v>1569</v>
      </c>
      <c r="E197" s="24" t="s">
        <v>1573</v>
      </c>
      <c r="F197" s="26">
        <v>60</v>
      </c>
      <c r="G197" s="26">
        <v>20.39</v>
      </c>
      <c r="H197" s="26">
        <v>1223.4</v>
      </c>
      <c r="I197" s="27">
        <v>0.0019590244318789503</v>
      </c>
      <c r="J197" s="27">
        <v>92.03831794321476</v>
      </c>
      <c r="K197" s="24" t="s">
        <v>1531</v>
      </c>
    </row>
    <row r="198" spans="1:11" ht="15" customHeight="1">
      <c r="A198" s="24" t="s">
        <v>1961</v>
      </c>
      <c r="B198" s="25" t="s">
        <v>1962</v>
      </c>
      <c r="C198" s="24" t="s">
        <v>14</v>
      </c>
      <c r="D198" s="24" t="s">
        <v>1569</v>
      </c>
      <c r="E198" s="24" t="s">
        <v>1573</v>
      </c>
      <c r="F198" s="26">
        <v>150</v>
      </c>
      <c r="G198" s="26">
        <v>7.42</v>
      </c>
      <c r="H198" s="26">
        <v>1113</v>
      </c>
      <c r="I198" s="27">
        <v>0.001782241452248873</v>
      </c>
      <c r="J198" s="27">
        <v>92.04010018466701</v>
      </c>
      <c r="K198" s="24" t="s">
        <v>1531</v>
      </c>
    </row>
    <row r="199" spans="1:11" ht="15" customHeight="1">
      <c r="A199" s="24" t="s">
        <v>1963</v>
      </c>
      <c r="B199" s="25" t="s">
        <v>1964</v>
      </c>
      <c r="C199" s="24" t="s">
        <v>14</v>
      </c>
      <c r="D199" s="24" t="s">
        <v>1569</v>
      </c>
      <c r="E199" s="24" t="s">
        <v>30</v>
      </c>
      <c r="F199" s="26">
        <v>0.538947</v>
      </c>
      <c r="G199" s="26">
        <v>1938</v>
      </c>
      <c r="H199" s="26">
        <v>1044.479286</v>
      </c>
      <c r="I199" s="27">
        <v>0.0016725195683059352</v>
      </c>
      <c r="J199" s="27">
        <v>92.04177270537865</v>
      </c>
      <c r="K199" s="24" t="s">
        <v>1531</v>
      </c>
    </row>
    <row r="200" spans="1:11" ht="20.1" customHeight="1">
      <c r="A200" s="24" t="s">
        <v>1965</v>
      </c>
      <c r="B200" s="25" t="s">
        <v>1966</v>
      </c>
      <c r="C200" s="24" t="s">
        <v>14</v>
      </c>
      <c r="D200" s="24" t="s">
        <v>1565</v>
      </c>
      <c r="E200" s="24" t="s">
        <v>1566</v>
      </c>
      <c r="F200" s="26">
        <v>48</v>
      </c>
      <c r="G200" s="26">
        <v>19.81</v>
      </c>
      <c r="H200" s="26">
        <v>950.88</v>
      </c>
      <c r="I200" s="27">
        <v>0.001522639489770358</v>
      </c>
      <c r="J200" s="27">
        <v>92.04329534486841</v>
      </c>
      <c r="K200" s="24" t="s">
        <v>1531</v>
      </c>
    </row>
    <row r="201" spans="1:11" ht="15" customHeight="1">
      <c r="A201" s="24" t="s">
        <v>1967</v>
      </c>
      <c r="B201" s="25" t="s">
        <v>1968</v>
      </c>
      <c r="C201" s="24" t="s">
        <v>14</v>
      </c>
      <c r="D201" s="24" t="s">
        <v>1569</v>
      </c>
      <c r="E201" s="24" t="s">
        <v>1573</v>
      </c>
      <c r="F201" s="26">
        <v>1440</v>
      </c>
      <c r="G201" s="26">
        <v>0.66</v>
      </c>
      <c r="H201" s="26">
        <v>950.4</v>
      </c>
      <c r="I201" s="27">
        <v>0.0015218708681197925</v>
      </c>
      <c r="J201" s="27">
        <v>92.04481721573653</v>
      </c>
      <c r="K201" s="24" t="s">
        <v>1531</v>
      </c>
    </row>
    <row r="202" spans="1:11" ht="20.1" customHeight="1">
      <c r="A202" s="24" t="s">
        <v>1969</v>
      </c>
      <c r="B202" s="25" t="s">
        <v>1970</v>
      </c>
      <c r="C202" s="24" t="s">
        <v>14</v>
      </c>
      <c r="D202" s="24" t="s">
        <v>1569</v>
      </c>
      <c r="E202" s="24" t="s">
        <v>30</v>
      </c>
      <c r="F202" s="26">
        <v>0.0245752088</v>
      </c>
      <c r="G202" s="26">
        <v>36000</v>
      </c>
      <c r="H202" s="26">
        <v>884.7075168</v>
      </c>
      <c r="I202" s="27">
        <v>0.0014166778163136804</v>
      </c>
      <c r="J202" s="27">
        <v>92.04623389752918</v>
      </c>
      <c r="K202" s="24" t="s">
        <v>1531</v>
      </c>
    </row>
    <row r="203" spans="1:11" ht="15" customHeight="1">
      <c r="A203" s="24" t="s">
        <v>1971</v>
      </c>
      <c r="B203" s="25" t="s">
        <v>1972</v>
      </c>
      <c r="C203" s="24" t="s">
        <v>14</v>
      </c>
      <c r="D203" s="24" t="s">
        <v>1569</v>
      </c>
      <c r="E203" s="24" t="s">
        <v>30</v>
      </c>
      <c r="F203" s="26">
        <v>2</v>
      </c>
      <c r="G203" s="26">
        <v>391.3</v>
      </c>
      <c r="H203" s="26">
        <v>782.6</v>
      </c>
      <c r="I203" s="27">
        <v>0.0012531735494429183</v>
      </c>
      <c r="J203" s="27">
        <v>92.04748707107862</v>
      </c>
      <c r="K203" s="24" t="s">
        <v>1531</v>
      </c>
    </row>
    <row r="204" spans="1:11" ht="15" customHeight="1">
      <c r="A204" s="24" t="s">
        <v>1973</v>
      </c>
      <c r="B204" s="25" t="s">
        <v>1974</v>
      </c>
      <c r="C204" s="24" t="s">
        <v>14</v>
      </c>
      <c r="D204" s="24" t="s">
        <v>1569</v>
      </c>
      <c r="E204" s="24" t="s">
        <v>1573</v>
      </c>
      <c r="F204" s="26">
        <v>96</v>
      </c>
      <c r="G204" s="26">
        <v>7.42</v>
      </c>
      <c r="H204" s="26">
        <v>712.32</v>
      </c>
      <c r="I204" s="27">
        <v>0.0011406345294392788</v>
      </c>
      <c r="J204" s="27">
        <v>92.04862770560807</v>
      </c>
      <c r="K204" s="24" t="s">
        <v>1531</v>
      </c>
    </row>
    <row r="205" spans="1:11" ht="15" customHeight="1">
      <c r="A205" s="24" t="s">
        <v>1975</v>
      </c>
      <c r="B205" s="25" t="s">
        <v>1976</v>
      </c>
      <c r="C205" s="24" t="s">
        <v>14</v>
      </c>
      <c r="D205" s="24" t="s">
        <v>1569</v>
      </c>
      <c r="E205" s="24" t="s">
        <v>40</v>
      </c>
      <c r="F205" s="26">
        <v>12</v>
      </c>
      <c r="G205" s="26">
        <v>54.1</v>
      </c>
      <c r="H205" s="26">
        <v>649.2</v>
      </c>
      <c r="I205" s="27">
        <v>0.0010395607823899089</v>
      </c>
      <c r="J205" s="27">
        <v>92.04966726639046</v>
      </c>
      <c r="K205" s="24" t="s">
        <v>1531</v>
      </c>
    </row>
    <row r="206" spans="1:11" ht="15" customHeight="1">
      <c r="A206" s="24" t="s">
        <v>1977</v>
      </c>
      <c r="B206" s="25" t="s">
        <v>1978</v>
      </c>
      <c r="C206" s="24" t="s">
        <v>14</v>
      </c>
      <c r="D206" s="24" t="s">
        <v>1569</v>
      </c>
      <c r="E206" s="24" t="s">
        <v>1979</v>
      </c>
      <c r="F206" s="26">
        <v>12</v>
      </c>
      <c r="G206" s="26">
        <v>53.56</v>
      </c>
      <c r="H206" s="26">
        <v>642.72</v>
      </c>
      <c r="I206" s="27">
        <v>0.0010291843901072738</v>
      </c>
      <c r="J206" s="27">
        <v>92.05069645078056</v>
      </c>
      <c r="K206" s="24" t="s">
        <v>1531</v>
      </c>
    </row>
    <row r="207" spans="1:11" ht="20.1" customHeight="1">
      <c r="A207" s="24" t="s">
        <v>1980</v>
      </c>
      <c r="B207" s="25" t="s">
        <v>1981</v>
      </c>
      <c r="C207" s="24" t="s">
        <v>14</v>
      </c>
      <c r="D207" s="24" t="s">
        <v>1569</v>
      </c>
      <c r="E207" s="24" t="s">
        <v>30</v>
      </c>
      <c r="F207" s="26">
        <v>0.0018168</v>
      </c>
      <c r="G207" s="26">
        <v>330000</v>
      </c>
      <c r="H207" s="26">
        <v>599.544</v>
      </c>
      <c r="I207" s="27">
        <v>0.0009600468726389024</v>
      </c>
      <c r="J207" s="27">
        <v>92.05165649124802</v>
      </c>
      <c r="K207" s="24" t="s">
        <v>1531</v>
      </c>
    </row>
    <row r="208" spans="1:11" ht="15" customHeight="1">
      <c r="A208" s="24" t="s">
        <v>1982</v>
      </c>
      <c r="B208" s="25" t="s">
        <v>1983</v>
      </c>
      <c r="C208" s="24" t="s">
        <v>14</v>
      </c>
      <c r="D208" s="24" t="s">
        <v>1569</v>
      </c>
      <c r="E208" s="24" t="s">
        <v>30</v>
      </c>
      <c r="F208" s="26">
        <v>0.102217986</v>
      </c>
      <c r="G208" s="26">
        <v>5768</v>
      </c>
      <c r="H208" s="26">
        <v>589.593343248</v>
      </c>
      <c r="I208" s="27">
        <v>0.0009441129346869576</v>
      </c>
      <c r="J208" s="27">
        <v>92.05260059882919</v>
      </c>
      <c r="K208" s="24" t="s">
        <v>1531</v>
      </c>
    </row>
    <row r="209" spans="1:11" ht="20.1" customHeight="1">
      <c r="A209" s="24" t="s">
        <v>1984</v>
      </c>
      <c r="B209" s="25" t="s">
        <v>1985</v>
      </c>
      <c r="C209" s="24" t="s">
        <v>14</v>
      </c>
      <c r="D209" s="24" t="s">
        <v>1565</v>
      </c>
      <c r="E209" s="24" t="s">
        <v>1566</v>
      </c>
      <c r="F209" s="26">
        <v>38.4</v>
      </c>
      <c r="G209" s="26">
        <v>15.11</v>
      </c>
      <c r="H209" s="26">
        <v>580.224</v>
      </c>
      <c r="I209" s="27">
        <v>0.0009291098512036389</v>
      </c>
      <c r="J209" s="27">
        <v>92.0535297022752</v>
      </c>
      <c r="K209" s="24" t="s">
        <v>1531</v>
      </c>
    </row>
    <row r="210" spans="1:11" ht="15" customHeight="1">
      <c r="A210" s="24" t="s">
        <v>1986</v>
      </c>
      <c r="B210" s="25" t="s">
        <v>1987</v>
      </c>
      <c r="C210" s="24" t="s">
        <v>14</v>
      </c>
      <c r="D210" s="24" t="s">
        <v>1569</v>
      </c>
      <c r="E210" s="24" t="s">
        <v>30</v>
      </c>
      <c r="F210" s="26">
        <v>0.2934336</v>
      </c>
      <c r="G210" s="26">
        <v>1854</v>
      </c>
      <c r="H210" s="26">
        <v>544.0258944</v>
      </c>
      <c r="I210" s="27">
        <v>0.0008711460018836011</v>
      </c>
      <c r="J210" s="27">
        <v>92.05440085485137</v>
      </c>
      <c r="K210" s="24" t="s">
        <v>1531</v>
      </c>
    </row>
    <row r="211" spans="1:11" ht="20.1" customHeight="1">
      <c r="A211" s="24" t="s">
        <v>1988</v>
      </c>
      <c r="B211" s="25" t="s">
        <v>1989</v>
      </c>
      <c r="C211" s="24" t="s">
        <v>14</v>
      </c>
      <c r="D211" s="24" t="s">
        <v>1569</v>
      </c>
      <c r="E211" s="24" t="s">
        <v>30</v>
      </c>
      <c r="F211" s="26">
        <v>0.0123969</v>
      </c>
      <c r="G211" s="26">
        <v>43352.28</v>
      </c>
      <c r="H211" s="26">
        <v>537.433879932</v>
      </c>
      <c r="I211" s="27">
        <v>0.0008605902413816299</v>
      </c>
      <c r="J211" s="27">
        <v>92.05526143887982</v>
      </c>
      <c r="K211" s="24" t="s">
        <v>1531</v>
      </c>
    </row>
    <row r="212" spans="1:11" ht="15" customHeight="1">
      <c r="A212" s="24" t="s">
        <v>1990</v>
      </c>
      <c r="B212" s="25" t="s">
        <v>1991</v>
      </c>
      <c r="C212" s="24" t="s">
        <v>14</v>
      </c>
      <c r="D212" s="24" t="s">
        <v>1569</v>
      </c>
      <c r="E212" s="24" t="s">
        <v>30</v>
      </c>
      <c r="F212" s="26">
        <v>0.31761504</v>
      </c>
      <c r="G212" s="26">
        <v>1650.4</v>
      </c>
      <c r="H212" s="26">
        <v>524.191862016</v>
      </c>
      <c r="I212" s="27">
        <v>0.0008393858629078496</v>
      </c>
      <c r="J212" s="27">
        <v>92.0561008217611</v>
      </c>
      <c r="K212" s="24" t="s">
        <v>1531</v>
      </c>
    </row>
    <row r="213" spans="1:11" ht="20.1" customHeight="1">
      <c r="A213" s="24" t="s">
        <v>1992</v>
      </c>
      <c r="B213" s="25" t="s">
        <v>1993</v>
      </c>
      <c r="C213" s="24" t="s">
        <v>14</v>
      </c>
      <c r="D213" s="24" t="s">
        <v>1569</v>
      </c>
      <c r="E213" s="24" t="s">
        <v>30</v>
      </c>
      <c r="F213" s="26">
        <v>0.3264</v>
      </c>
      <c r="G213" s="26">
        <v>1438.29</v>
      </c>
      <c r="H213" s="26">
        <v>469.457856</v>
      </c>
      <c r="I213" s="27">
        <v>0.0007517405669785107</v>
      </c>
      <c r="J213" s="27">
        <v>92.05685256576126</v>
      </c>
      <c r="K213" s="24" t="s">
        <v>1531</v>
      </c>
    </row>
    <row r="214" spans="1:11" ht="15" customHeight="1">
      <c r="A214" s="24" t="s">
        <v>1994</v>
      </c>
      <c r="B214" s="25" t="s">
        <v>1995</v>
      </c>
      <c r="C214" s="24" t="s">
        <v>14</v>
      </c>
      <c r="D214" s="24" t="s">
        <v>1569</v>
      </c>
      <c r="E214" s="24" t="s">
        <v>30</v>
      </c>
      <c r="F214" s="26">
        <v>3.3</v>
      </c>
      <c r="G214" s="26">
        <v>141.57</v>
      </c>
      <c r="H214" s="26">
        <v>467.181</v>
      </c>
      <c r="I214" s="27">
        <v>0.0007480946486101355</v>
      </c>
      <c r="J214" s="27">
        <v>92.05760065880857</v>
      </c>
      <c r="K214" s="24" t="s">
        <v>1531</v>
      </c>
    </row>
    <row r="215" spans="1:11" ht="15" customHeight="1">
      <c r="A215" s="24" t="s">
        <v>1996</v>
      </c>
      <c r="B215" s="25" t="s">
        <v>1997</v>
      </c>
      <c r="C215" s="24" t="s">
        <v>14</v>
      </c>
      <c r="D215" s="24" t="s">
        <v>1569</v>
      </c>
      <c r="E215" s="24" t="s">
        <v>40</v>
      </c>
      <c r="F215" s="26">
        <v>40</v>
      </c>
      <c r="G215" s="26">
        <v>10.8233</v>
      </c>
      <c r="H215" s="26">
        <v>432.932</v>
      </c>
      <c r="I215" s="27">
        <v>0.0006932518925471781</v>
      </c>
      <c r="J215" s="27">
        <v>92.05829390749852</v>
      </c>
      <c r="K215" s="24" t="s">
        <v>1531</v>
      </c>
    </row>
    <row r="216" spans="1:11" ht="20.1" customHeight="1">
      <c r="A216" s="24" t="s">
        <v>1998</v>
      </c>
      <c r="B216" s="25" t="s">
        <v>1999</v>
      </c>
      <c r="C216" s="24" t="s">
        <v>14</v>
      </c>
      <c r="D216" s="24" t="s">
        <v>1569</v>
      </c>
      <c r="E216" s="24" t="s">
        <v>30</v>
      </c>
      <c r="F216" s="26">
        <v>0.068832</v>
      </c>
      <c r="G216" s="26">
        <v>5921.47</v>
      </c>
      <c r="H216" s="26">
        <v>407.58662304</v>
      </c>
      <c r="I216" s="27">
        <v>0.0006526664644780086</v>
      </c>
      <c r="J216" s="27">
        <v>92.05894657937051</v>
      </c>
      <c r="K216" s="24" t="s">
        <v>1531</v>
      </c>
    </row>
    <row r="217" spans="1:11" ht="15" customHeight="1">
      <c r="A217" s="24" t="s">
        <v>2000</v>
      </c>
      <c r="B217" s="25" t="s">
        <v>2001</v>
      </c>
      <c r="C217" s="24" t="s">
        <v>14</v>
      </c>
      <c r="D217" s="24" t="s">
        <v>1569</v>
      </c>
      <c r="E217" s="24" t="s">
        <v>19</v>
      </c>
      <c r="F217" s="26">
        <v>360</v>
      </c>
      <c r="G217" s="26">
        <v>1.13</v>
      </c>
      <c r="H217" s="26">
        <v>406.8</v>
      </c>
      <c r="I217" s="27">
        <v>0.0006514068488543051</v>
      </c>
      <c r="J217" s="27">
        <v>92.05959798621937</v>
      </c>
      <c r="K217" s="24" t="s">
        <v>1531</v>
      </c>
    </row>
    <row r="218" spans="1:11" ht="15" customHeight="1">
      <c r="A218" s="24" t="s">
        <v>2002</v>
      </c>
      <c r="B218" s="25" t="s">
        <v>2003</v>
      </c>
      <c r="C218" s="24" t="s">
        <v>14</v>
      </c>
      <c r="D218" s="24" t="s">
        <v>1569</v>
      </c>
      <c r="E218" s="24" t="s">
        <v>40</v>
      </c>
      <c r="F218" s="26">
        <v>4</v>
      </c>
      <c r="G218" s="26">
        <v>91.45</v>
      </c>
      <c r="H218" s="26">
        <v>365.8</v>
      </c>
      <c r="I218" s="27">
        <v>0.0005857537495351642</v>
      </c>
      <c r="J218" s="27">
        <v>92.0601837399689</v>
      </c>
      <c r="K218" s="24" t="s">
        <v>1531</v>
      </c>
    </row>
    <row r="219" spans="1:11" ht="15" customHeight="1">
      <c r="A219" s="24" t="s">
        <v>2004</v>
      </c>
      <c r="B219" s="25" t="s">
        <v>2005</v>
      </c>
      <c r="C219" s="24" t="s">
        <v>14</v>
      </c>
      <c r="D219" s="24" t="s">
        <v>1569</v>
      </c>
      <c r="E219" s="24" t="s">
        <v>30</v>
      </c>
      <c r="F219" s="26">
        <v>6</v>
      </c>
      <c r="G219" s="26">
        <v>51.95</v>
      </c>
      <c r="H219" s="26">
        <v>311.7</v>
      </c>
      <c r="I219" s="27">
        <v>0.0004991236843360052</v>
      </c>
      <c r="J219" s="27">
        <v>92.06068286365324</v>
      </c>
      <c r="K219" s="24" t="s">
        <v>1531</v>
      </c>
    </row>
    <row r="220" spans="1:11" ht="15" customHeight="1">
      <c r="A220" s="24" t="s">
        <v>2006</v>
      </c>
      <c r="B220" s="25" t="s">
        <v>2007</v>
      </c>
      <c r="C220" s="24" t="s">
        <v>14</v>
      </c>
      <c r="D220" s="24" t="s">
        <v>1569</v>
      </c>
      <c r="E220" s="24" t="s">
        <v>30</v>
      </c>
      <c r="F220" s="26">
        <v>1008</v>
      </c>
      <c r="G220" s="26">
        <v>0.3</v>
      </c>
      <c r="H220" s="26">
        <v>302.4</v>
      </c>
      <c r="I220" s="27">
        <v>0.0004842316398562975</v>
      </c>
      <c r="J220" s="27">
        <v>92.0611670952931</v>
      </c>
      <c r="K220" s="24" t="s">
        <v>1531</v>
      </c>
    </row>
    <row r="221" spans="1:11" ht="15" customHeight="1">
      <c r="A221" s="24" t="s">
        <v>2008</v>
      </c>
      <c r="B221" s="25" t="s">
        <v>2009</v>
      </c>
      <c r="C221" s="24" t="s">
        <v>14</v>
      </c>
      <c r="D221" s="24" t="s">
        <v>1569</v>
      </c>
      <c r="E221" s="24" t="s">
        <v>1979</v>
      </c>
      <c r="F221" s="26">
        <v>5.5</v>
      </c>
      <c r="G221" s="26">
        <v>50.7</v>
      </c>
      <c r="H221" s="26">
        <v>278.85</v>
      </c>
      <c r="I221" s="27">
        <v>0.0004465211401254253</v>
      </c>
      <c r="J221" s="27">
        <v>92.06161361643322</v>
      </c>
      <c r="K221" s="24" t="s">
        <v>1531</v>
      </c>
    </row>
    <row r="222" spans="1:11" ht="15" customHeight="1">
      <c r="A222" s="24" t="s">
        <v>2010</v>
      </c>
      <c r="B222" s="25" t="s">
        <v>2011</v>
      </c>
      <c r="C222" s="24" t="s">
        <v>14</v>
      </c>
      <c r="D222" s="24" t="s">
        <v>1569</v>
      </c>
      <c r="E222" s="24" t="s">
        <v>30</v>
      </c>
      <c r="F222" s="26">
        <v>0.093</v>
      </c>
      <c r="G222" s="26">
        <v>2847.72</v>
      </c>
      <c r="H222" s="26">
        <v>264.83796</v>
      </c>
      <c r="I222" s="27">
        <v>0.0004240837290575283</v>
      </c>
      <c r="J222" s="27">
        <v>92.06203770342893</v>
      </c>
      <c r="K222" s="24" t="s">
        <v>1531</v>
      </c>
    </row>
    <row r="223" spans="1:11" ht="20.1" customHeight="1">
      <c r="A223" s="24" t="s">
        <v>2012</v>
      </c>
      <c r="B223" s="25" t="s">
        <v>2013</v>
      </c>
      <c r="C223" s="24" t="s">
        <v>14</v>
      </c>
      <c r="D223" s="24" t="s">
        <v>1569</v>
      </c>
      <c r="E223" s="24" t="s">
        <v>30</v>
      </c>
      <c r="F223" s="26">
        <v>1128</v>
      </c>
      <c r="G223" s="26">
        <v>0.23</v>
      </c>
      <c r="H223" s="26">
        <v>259.44</v>
      </c>
      <c r="I223" s="27">
        <v>0.0004154400021306807</v>
      </c>
      <c r="J223" s="27">
        <v>92.06245314343106</v>
      </c>
      <c r="K223" s="24" t="s">
        <v>1531</v>
      </c>
    </row>
    <row r="224" spans="1:11" ht="20.1" customHeight="1">
      <c r="A224" s="24" t="s">
        <v>2014</v>
      </c>
      <c r="B224" s="25" t="s">
        <v>2015</v>
      </c>
      <c r="C224" s="24" t="s">
        <v>14</v>
      </c>
      <c r="D224" s="24" t="s">
        <v>1565</v>
      </c>
      <c r="E224" s="24" t="s">
        <v>1566</v>
      </c>
      <c r="F224" s="26">
        <v>12.138</v>
      </c>
      <c r="G224" s="26">
        <v>21.33</v>
      </c>
      <c r="H224" s="26">
        <v>258.90354</v>
      </c>
      <c r="I224" s="27">
        <v>0.0004145809713584674</v>
      </c>
      <c r="J224" s="27">
        <v>92.06286771873383</v>
      </c>
      <c r="K224" s="24" t="s">
        <v>1531</v>
      </c>
    </row>
    <row r="225" spans="1:11" ht="20.1" customHeight="1">
      <c r="A225" s="24" t="s">
        <v>2016</v>
      </c>
      <c r="B225" s="25" t="s">
        <v>2017</v>
      </c>
      <c r="C225" s="24" t="s">
        <v>14</v>
      </c>
      <c r="D225" s="24" t="s">
        <v>1565</v>
      </c>
      <c r="E225" s="24" t="s">
        <v>1566</v>
      </c>
      <c r="F225" s="26">
        <v>11.232</v>
      </c>
      <c r="G225" s="26">
        <v>22.86</v>
      </c>
      <c r="H225" s="26">
        <v>256.76352</v>
      </c>
      <c r="I225" s="27">
        <v>0.00041115416780712724</v>
      </c>
      <c r="J225" s="27">
        <v>92.06327886726508</v>
      </c>
      <c r="K225" s="24" t="s">
        <v>1531</v>
      </c>
    </row>
    <row r="226" spans="1:11" ht="20.1" customHeight="1">
      <c r="A226" s="24" t="s">
        <v>2018</v>
      </c>
      <c r="B226" s="25" t="s">
        <v>2019</v>
      </c>
      <c r="C226" s="24" t="s">
        <v>14</v>
      </c>
      <c r="D226" s="24" t="s">
        <v>1569</v>
      </c>
      <c r="E226" s="24" t="s">
        <v>30</v>
      </c>
      <c r="F226" s="26">
        <v>1.4</v>
      </c>
      <c r="G226" s="26">
        <v>156.09</v>
      </c>
      <c r="H226" s="26">
        <v>218.526</v>
      </c>
      <c r="I226" s="27">
        <v>0.0003499246141905995</v>
      </c>
      <c r="J226" s="27">
        <v>92.06362879828444</v>
      </c>
      <c r="K226" s="24" t="s">
        <v>1531</v>
      </c>
    </row>
    <row r="227" spans="1:11" ht="20.1" customHeight="1">
      <c r="A227" s="24" t="s">
        <v>2020</v>
      </c>
      <c r="B227" s="25" t="s">
        <v>2021</v>
      </c>
      <c r="C227" s="24" t="s">
        <v>14</v>
      </c>
      <c r="D227" s="24" t="s">
        <v>1565</v>
      </c>
      <c r="E227" s="24" t="s">
        <v>1566</v>
      </c>
      <c r="F227" s="26">
        <v>9</v>
      </c>
      <c r="G227" s="26">
        <v>22.86</v>
      </c>
      <c r="H227" s="26">
        <v>205.74</v>
      </c>
      <c r="I227" s="27">
        <v>0.0003294504549736596</v>
      </c>
      <c r="J227" s="27">
        <v>92.06395824873943</v>
      </c>
      <c r="K227" s="24" t="s">
        <v>1531</v>
      </c>
    </row>
    <row r="228" spans="1:11" ht="15" customHeight="1">
      <c r="A228" s="24" t="s">
        <v>2022</v>
      </c>
      <c r="B228" s="25" t="s">
        <v>2023</v>
      </c>
      <c r="C228" s="24" t="s">
        <v>14</v>
      </c>
      <c r="D228" s="24" t="s">
        <v>1569</v>
      </c>
      <c r="E228" s="24" t="s">
        <v>30</v>
      </c>
      <c r="F228" s="26">
        <v>8</v>
      </c>
      <c r="G228" s="26">
        <v>25.4</v>
      </c>
      <c r="H228" s="26">
        <v>203.2</v>
      </c>
      <c r="I228" s="27">
        <v>0.0003253831654060836</v>
      </c>
      <c r="J228" s="27">
        <v>92.06428363190483</v>
      </c>
      <c r="K228" s="24" t="s">
        <v>1531</v>
      </c>
    </row>
    <row r="229" spans="1:11" ht="15" customHeight="1">
      <c r="A229" s="24" t="s">
        <v>2024</v>
      </c>
      <c r="B229" s="25" t="s">
        <v>2025</v>
      </c>
      <c r="C229" s="24" t="s">
        <v>14</v>
      </c>
      <c r="D229" s="24" t="s">
        <v>1569</v>
      </c>
      <c r="E229" s="24" t="s">
        <v>30</v>
      </c>
      <c r="F229" s="26">
        <v>2</v>
      </c>
      <c r="G229" s="26">
        <v>97.2507</v>
      </c>
      <c r="H229" s="26">
        <v>194.5014</v>
      </c>
      <c r="I229" s="27">
        <v>0.0003114541398027304</v>
      </c>
      <c r="J229" s="27">
        <v>92.06459508380281</v>
      </c>
      <c r="K229" s="24" t="s">
        <v>1531</v>
      </c>
    </row>
    <row r="230" spans="1:11" ht="15" customHeight="1">
      <c r="A230" s="24" t="s">
        <v>2026</v>
      </c>
      <c r="B230" s="25" t="s">
        <v>2027</v>
      </c>
      <c r="C230" s="24" t="s">
        <v>14</v>
      </c>
      <c r="D230" s="24" t="s">
        <v>1569</v>
      </c>
      <c r="E230" s="24" t="s">
        <v>30</v>
      </c>
      <c r="F230" s="26">
        <v>0.060425</v>
      </c>
      <c r="G230" s="26">
        <v>2544</v>
      </c>
      <c r="H230" s="26">
        <v>153.7212</v>
      </c>
      <c r="I230" s="27">
        <v>0.00024615300514774436</v>
      </c>
      <c r="J230" s="27">
        <v>92.06484123488642</v>
      </c>
      <c r="K230" s="24" t="s">
        <v>1531</v>
      </c>
    </row>
    <row r="231" spans="1:11" ht="15" customHeight="1">
      <c r="A231" s="24" t="s">
        <v>2028</v>
      </c>
      <c r="B231" s="25" t="s">
        <v>2029</v>
      </c>
      <c r="C231" s="24" t="s">
        <v>14</v>
      </c>
      <c r="D231" s="24" t="s">
        <v>1569</v>
      </c>
      <c r="E231" s="24" t="s">
        <v>30</v>
      </c>
      <c r="F231" s="26">
        <v>0.408</v>
      </c>
      <c r="G231" s="26">
        <v>371.48</v>
      </c>
      <c r="H231" s="26">
        <v>151.56384</v>
      </c>
      <c r="I231" s="27">
        <v>0.0002426984351392775</v>
      </c>
      <c r="J231" s="27">
        <v>92.06508392717258</v>
      </c>
      <c r="K231" s="24" t="s">
        <v>1531</v>
      </c>
    </row>
    <row r="232" spans="1:11" ht="15" customHeight="1">
      <c r="A232" s="24" t="s">
        <v>2030</v>
      </c>
      <c r="B232" s="25" t="s">
        <v>2031</v>
      </c>
      <c r="C232" s="24" t="s">
        <v>14</v>
      </c>
      <c r="D232" s="24" t="s">
        <v>1569</v>
      </c>
      <c r="E232" s="24" t="s">
        <v>19</v>
      </c>
      <c r="F232" s="26">
        <v>48</v>
      </c>
      <c r="G232" s="26">
        <v>3.1124</v>
      </c>
      <c r="H232" s="26">
        <v>149.3952</v>
      </c>
      <c r="I232" s="27">
        <v>0.0002392258025220223</v>
      </c>
      <c r="J232" s="27">
        <v>92.06532316066132</v>
      </c>
      <c r="K232" s="24" t="s">
        <v>1531</v>
      </c>
    </row>
    <row r="233" spans="1:11" ht="20.1" customHeight="1">
      <c r="A233" s="24" t="s">
        <v>2032</v>
      </c>
      <c r="B233" s="25" t="s">
        <v>2033</v>
      </c>
      <c r="C233" s="24" t="s">
        <v>14</v>
      </c>
      <c r="D233" s="24" t="s">
        <v>1569</v>
      </c>
      <c r="E233" s="24" t="s">
        <v>19</v>
      </c>
      <c r="F233" s="26">
        <v>15</v>
      </c>
      <c r="G233" s="26">
        <v>9.7</v>
      </c>
      <c r="H233" s="26">
        <v>145.5</v>
      </c>
      <c r="I233" s="27">
        <v>0.00023298843782768285</v>
      </c>
      <c r="J233" s="27">
        <v>92.06555614909914</v>
      </c>
      <c r="K233" s="24" t="s">
        <v>1531</v>
      </c>
    </row>
    <row r="234" spans="1:11" ht="15" customHeight="1">
      <c r="A234" s="24" t="s">
        <v>2034</v>
      </c>
      <c r="B234" s="25" t="s">
        <v>2035</v>
      </c>
      <c r="C234" s="24" t="s">
        <v>14</v>
      </c>
      <c r="D234" s="24" t="s">
        <v>1569</v>
      </c>
      <c r="E234" s="24" t="s">
        <v>40</v>
      </c>
      <c r="F234" s="26">
        <v>6.88</v>
      </c>
      <c r="G234" s="26">
        <v>18</v>
      </c>
      <c r="H234" s="26">
        <v>123.84</v>
      </c>
      <c r="I234" s="27">
        <v>0.00019830438584591235</v>
      </c>
      <c r="J234" s="27">
        <v>92.06575445348498</v>
      </c>
      <c r="K234" s="24" t="s">
        <v>1531</v>
      </c>
    </row>
    <row r="235" spans="1:11" ht="15" customHeight="1">
      <c r="A235" s="24" t="s">
        <v>2036</v>
      </c>
      <c r="B235" s="25" t="s">
        <v>2037</v>
      </c>
      <c r="C235" s="24" t="s">
        <v>14</v>
      </c>
      <c r="D235" s="24" t="s">
        <v>1569</v>
      </c>
      <c r="E235" s="24" t="s">
        <v>30</v>
      </c>
      <c r="F235" s="26">
        <v>100</v>
      </c>
      <c r="G235" s="26">
        <v>1.1</v>
      </c>
      <c r="H235" s="26">
        <v>110</v>
      </c>
      <c r="I235" s="27">
        <v>0.00017614246158793894</v>
      </c>
      <c r="J235" s="27">
        <v>92.06593059594658</v>
      </c>
      <c r="K235" s="24" t="s">
        <v>1531</v>
      </c>
    </row>
    <row r="236" spans="1:11" ht="20.1" customHeight="1">
      <c r="A236" s="24" t="s">
        <v>2038</v>
      </c>
      <c r="B236" s="25" t="s">
        <v>2039</v>
      </c>
      <c r="C236" s="24" t="s">
        <v>14</v>
      </c>
      <c r="D236" s="24" t="s">
        <v>1565</v>
      </c>
      <c r="E236" s="24" t="s">
        <v>1566</v>
      </c>
      <c r="F236" s="26">
        <v>6.06816</v>
      </c>
      <c r="G236" s="26">
        <v>15.11</v>
      </c>
      <c r="H236" s="26">
        <v>91.6898976</v>
      </c>
      <c r="I236" s="27">
        <v>0.00014682258423645504</v>
      </c>
      <c r="J236" s="27">
        <v>92.06607741869479</v>
      </c>
      <c r="K236" s="24" t="s">
        <v>1531</v>
      </c>
    </row>
    <row r="237" spans="1:11" ht="15" customHeight="1">
      <c r="A237" s="24" t="s">
        <v>2040</v>
      </c>
      <c r="B237" s="25" t="s">
        <v>2041</v>
      </c>
      <c r="C237" s="24" t="s">
        <v>14</v>
      </c>
      <c r="D237" s="24" t="s">
        <v>1569</v>
      </c>
      <c r="E237" s="24" t="s">
        <v>1573</v>
      </c>
      <c r="F237" s="26">
        <v>1.82784</v>
      </c>
      <c r="G237" s="26">
        <v>43.5</v>
      </c>
      <c r="H237" s="26">
        <v>79.51104</v>
      </c>
      <c r="I237" s="27">
        <v>0.0001273206391728825</v>
      </c>
      <c r="J237" s="27">
        <v>92.06620473766861</v>
      </c>
      <c r="K237" s="24" t="s">
        <v>1531</v>
      </c>
    </row>
    <row r="238" spans="1:11" ht="20.1" customHeight="1">
      <c r="A238" s="24" t="s">
        <v>2042</v>
      </c>
      <c r="B238" s="25" t="s">
        <v>2043</v>
      </c>
      <c r="C238" s="24" t="s">
        <v>14</v>
      </c>
      <c r="D238" s="24" t="s">
        <v>1565</v>
      </c>
      <c r="E238" s="24" t="s">
        <v>1566</v>
      </c>
      <c r="F238" s="26">
        <v>2.7</v>
      </c>
      <c r="G238" s="26">
        <v>25.68</v>
      </c>
      <c r="H238" s="26">
        <v>69.336</v>
      </c>
      <c r="I238" s="27">
        <v>0.00011102739742419394</v>
      </c>
      <c r="J238" s="27">
        <v>92.06631577147121</v>
      </c>
      <c r="K238" s="24" t="s">
        <v>1531</v>
      </c>
    </row>
    <row r="239" spans="1:11" ht="15" customHeight="1">
      <c r="A239" s="24" t="s">
        <v>2044</v>
      </c>
      <c r="B239" s="25" t="s">
        <v>2045</v>
      </c>
      <c r="C239" s="24" t="s">
        <v>14</v>
      </c>
      <c r="D239" s="24" t="s">
        <v>1569</v>
      </c>
      <c r="E239" s="24" t="s">
        <v>62</v>
      </c>
      <c r="F239" s="26">
        <v>8.568</v>
      </c>
      <c r="G239" s="26">
        <v>7.93</v>
      </c>
      <c r="H239" s="26">
        <v>67.94424</v>
      </c>
      <c r="I239" s="27">
        <v>0.00010879877894837912</v>
      </c>
      <c r="J239" s="27">
        <v>92.06642456346067</v>
      </c>
      <c r="K239" s="24" t="s">
        <v>1531</v>
      </c>
    </row>
    <row r="240" spans="1:11" ht="15" customHeight="1">
      <c r="A240" s="24" t="s">
        <v>2046</v>
      </c>
      <c r="B240" s="25" t="s">
        <v>2047</v>
      </c>
      <c r="C240" s="24" t="s">
        <v>14</v>
      </c>
      <c r="D240" s="24" t="s">
        <v>1569</v>
      </c>
      <c r="E240" s="24" t="s">
        <v>40</v>
      </c>
      <c r="F240" s="26">
        <v>30</v>
      </c>
      <c r="G240" s="26">
        <v>1.97</v>
      </c>
      <c r="H240" s="26">
        <v>59.1</v>
      </c>
      <c r="I240" s="27">
        <v>9.463654072588355E-05</v>
      </c>
      <c r="J240" s="27">
        <v>92.0665192000014</v>
      </c>
      <c r="K240" s="24" t="s">
        <v>1531</v>
      </c>
    </row>
    <row r="241" spans="1:11" ht="20.1" customHeight="1">
      <c r="A241" s="24" t="s">
        <v>2048</v>
      </c>
      <c r="B241" s="25" t="s">
        <v>2049</v>
      </c>
      <c r="C241" s="24" t="s">
        <v>14</v>
      </c>
      <c r="D241" s="24" t="s">
        <v>1569</v>
      </c>
      <c r="E241" s="24" t="s">
        <v>30</v>
      </c>
      <c r="F241" s="26">
        <v>2</v>
      </c>
      <c r="G241" s="26">
        <v>28.94</v>
      </c>
      <c r="H241" s="26">
        <v>57.88</v>
      </c>
      <c r="I241" s="27">
        <v>9.268296069736277E-05</v>
      </c>
      <c r="J241" s="27">
        <v>92.06661188296209</v>
      </c>
      <c r="K241" s="24" t="s">
        <v>1531</v>
      </c>
    </row>
    <row r="242" spans="1:11" ht="20.1" customHeight="1">
      <c r="A242" s="24" t="s">
        <v>2050</v>
      </c>
      <c r="B242" s="25" t="s">
        <v>2051</v>
      </c>
      <c r="C242" s="24" t="s">
        <v>14</v>
      </c>
      <c r="D242" s="24" t="s">
        <v>1569</v>
      </c>
      <c r="E242" s="24" t="s">
        <v>30</v>
      </c>
      <c r="F242" s="26">
        <v>8</v>
      </c>
      <c r="G242" s="26">
        <v>6.8</v>
      </c>
      <c r="H242" s="26">
        <v>54.4</v>
      </c>
      <c r="I242" s="27">
        <v>8.711045373076253E-05</v>
      </c>
      <c r="J242" s="27">
        <v>92.06669899341583</v>
      </c>
      <c r="K242" s="24" t="s">
        <v>1531</v>
      </c>
    </row>
    <row r="243" spans="1:11" ht="15" customHeight="1">
      <c r="A243" s="24" t="s">
        <v>2052</v>
      </c>
      <c r="B243" s="25" t="s">
        <v>2053</v>
      </c>
      <c r="C243" s="24" t="s">
        <v>14</v>
      </c>
      <c r="D243" s="24" t="s">
        <v>1569</v>
      </c>
      <c r="E243" s="24" t="s">
        <v>30</v>
      </c>
      <c r="F243" s="26">
        <v>60</v>
      </c>
      <c r="G243" s="26">
        <v>0.72</v>
      </c>
      <c r="H243" s="26">
        <v>43.2</v>
      </c>
      <c r="I243" s="27">
        <v>6.917594855089965E-05</v>
      </c>
      <c r="J243" s="27">
        <v>92.06676816936438</v>
      </c>
      <c r="K243" s="24" t="s">
        <v>1531</v>
      </c>
    </row>
    <row r="244" spans="1:11" ht="15" customHeight="1">
      <c r="A244" s="24" t="s">
        <v>2054</v>
      </c>
      <c r="B244" s="25" t="s">
        <v>2055</v>
      </c>
      <c r="C244" s="24" t="s">
        <v>14</v>
      </c>
      <c r="D244" s="24" t="s">
        <v>1569</v>
      </c>
      <c r="E244" s="24" t="s">
        <v>30</v>
      </c>
      <c r="F244" s="26">
        <v>2</v>
      </c>
      <c r="G244" s="26">
        <v>21</v>
      </c>
      <c r="H244" s="26">
        <v>42</v>
      </c>
      <c r="I244" s="27">
        <v>6.725439442448578E-05</v>
      </c>
      <c r="J244" s="27">
        <v>92.0668354237588</v>
      </c>
      <c r="K244" s="24" t="s">
        <v>1531</v>
      </c>
    </row>
    <row r="245" spans="1:11" ht="15" customHeight="1">
      <c r="A245" s="24" t="s">
        <v>2056</v>
      </c>
      <c r="B245" s="25" t="s">
        <v>2057</v>
      </c>
      <c r="C245" s="24" t="s">
        <v>14</v>
      </c>
      <c r="D245" s="24" t="s">
        <v>1569</v>
      </c>
      <c r="E245" s="24" t="s">
        <v>30</v>
      </c>
      <c r="F245" s="26">
        <v>8</v>
      </c>
      <c r="G245" s="26">
        <v>5.09</v>
      </c>
      <c r="H245" s="26">
        <v>40.72</v>
      </c>
      <c r="I245" s="27">
        <v>6.52047366896443E-05</v>
      </c>
      <c r="J245" s="27">
        <v>92.06690062849549</v>
      </c>
      <c r="K245" s="24" t="s">
        <v>1531</v>
      </c>
    </row>
    <row r="246" spans="1:11" ht="15" customHeight="1">
      <c r="A246" s="24" t="s">
        <v>2058</v>
      </c>
      <c r="B246" s="25" t="s">
        <v>2059</v>
      </c>
      <c r="C246" s="24" t="s">
        <v>14</v>
      </c>
      <c r="D246" s="24" t="s">
        <v>1569</v>
      </c>
      <c r="E246" s="24" t="s">
        <v>40</v>
      </c>
      <c r="F246" s="26">
        <v>2</v>
      </c>
      <c r="G246" s="26">
        <v>15.44</v>
      </c>
      <c r="H246" s="26">
        <v>30.88</v>
      </c>
      <c r="I246" s="27">
        <v>4.9447992853050496E-05</v>
      </c>
      <c r="J246" s="27">
        <v>92.06695007648834</v>
      </c>
      <c r="K246" s="24" t="s">
        <v>1531</v>
      </c>
    </row>
    <row r="247" spans="1:11" ht="15" customHeight="1">
      <c r="A247" s="24" t="s">
        <v>2060</v>
      </c>
      <c r="B247" s="25" t="s">
        <v>2061</v>
      </c>
      <c r="C247" s="24" t="s">
        <v>14</v>
      </c>
      <c r="D247" s="24" t="s">
        <v>1569</v>
      </c>
      <c r="E247" s="24" t="s">
        <v>1979</v>
      </c>
      <c r="F247" s="26">
        <v>0.48</v>
      </c>
      <c r="G247" s="26">
        <v>63.25</v>
      </c>
      <c r="H247" s="26">
        <v>30.36</v>
      </c>
      <c r="I247" s="27">
        <v>4.8615319398271145E-05</v>
      </c>
      <c r="J247" s="27">
        <v>92.06699869180774</v>
      </c>
      <c r="K247" s="24" t="s">
        <v>1531</v>
      </c>
    </row>
    <row r="248" spans="1:11" ht="20.1" customHeight="1">
      <c r="A248" s="24" t="s">
        <v>2062</v>
      </c>
      <c r="B248" s="25" t="s">
        <v>2063</v>
      </c>
      <c r="C248" s="24" t="s">
        <v>14</v>
      </c>
      <c r="D248" s="24" t="s">
        <v>1569</v>
      </c>
      <c r="E248" s="24" t="s">
        <v>1573</v>
      </c>
      <c r="F248" s="26">
        <v>1.26</v>
      </c>
      <c r="G248" s="26">
        <v>23.07</v>
      </c>
      <c r="H248" s="26">
        <v>29.0682</v>
      </c>
      <c r="I248" s="27">
        <v>4.6546766381186605E-05</v>
      </c>
      <c r="J248" s="27">
        <v>92.06704524145646</v>
      </c>
      <c r="K248" s="24" t="s">
        <v>1531</v>
      </c>
    </row>
    <row r="249" spans="1:11" ht="15" customHeight="1">
      <c r="A249" s="24" t="s">
        <v>2064</v>
      </c>
      <c r="B249" s="25" t="s">
        <v>2065</v>
      </c>
      <c r="C249" s="24" t="s">
        <v>14</v>
      </c>
      <c r="D249" s="24" t="s">
        <v>1569</v>
      </c>
      <c r="E249" s="24" t="s">
        <v>30</v>
      </c>
      <c r="F249" s="26">
        <v>4</v>
      </c>
      <c r="G249" s="26">
        <v>3.99</v>
      </c>
      <c r="H249" s="26">
        <v>15.96</v>
      </c>
      <c r="I249" s="27">
        <v>2.5556669881304596E-05</v>
      </c>
      <c r="J249" s="27">
        <v>92.06707079812634</v>
      </c>
      <c r="K249" s="24" t="s">
        <v>1531</v>
      </c>
    </row>
    <row r="250" spans="1:11" ht="15" customHeight="1">
      <c r="A250" s="24" t="s">
        <v>2066</v>
      </c>
      <c r="B250" s="25" t="s">
        <v>2067</v>
      </c>
      <c r="C250" s="24" t="s">
        <v>14</v>
      </c>
      <c r="D250" s="24" t="s">
        <v>1569</v>
      </c>
      <c r="E250" s="24" t="s">
        <v>30</v>
      </c>
      <c r="F250" s="26">
        <v>120</v>
      </c>
      <c r="G250" s="26">
        <v>0.09</v>
      </c>
      <c r="H250" s="26">
        <v>10.8</v>
      </c>
      <c r="I250" s="27">
        <v>1.7293987137724913E-05</v>
      </c>
      <c r="J250" s="27">
        <v>92.06708809211348</v>
      </c>
      <c r="K250" s="24" t="s">
        <v>1531</v>
      </c>
    </row>
    <row r="251" spans="1:11" ht="15" customHeight="1">
      <c r="A251" s="24" t="s">
        <v>2068</v>
      </c>
      <c r="B251" s="25" t="s">
        <v>2069</v>
      </c>
      <c r="C251" s="24" t="s">
        <v>14</v>
      </c>
      <c r="D251" s="24" t="s">
        <v>1569</v>
      </c>
      <c r="E251" s="24" t="s">
        <v>1573</v>
      </c>
      <c r="F251" s="26">
        <v>0.54</v>
      </c>
      <c r="G251" s="26">
        <v>9.74</v>
      </c>
      <c r="H251" s="26">
        <v>5.2596</v>
      </c>
      <c r="I251" s="27">
        <v>8.422171736072034E-06</v>
      </c>
      <c r="J251" s="27">
        <v>92.06709651492572</v>
      </c>
      <c r="K251" s="24" t="s">
        <v>1531</v>
      </c>
    </row>
    <row r="252" spans="1:11" ht="15" customHeight="1">
      <c r="A252" s="24" t="s">
        <v>2070</v>
      </c>
      <c r="B252" s="25" t="s">
        <v>2071</v>
      </c>
      <c r="C252" s="24" t="s">
        <v>14</v>
      </c>
      <c r="D252" s="24" t="s">
        <v>1569</v>
      </c>
      <c r="E252" s="24" t="s">
        <v>1573</v>
      </c>
      <c r="F252" s="26">
        <v>0.54</v>
      </c>
      <c r="G252" s="26">
        <v>9.43</v>
      </c>
      <c r="H252" s="26">
        <v>5.0922</v>
      </c>
      <c r="I252" s="27">
        <v>8.154114935437297E-06</v>
      </c>
      <c r="J252" s="27">
        <v>92.06710466551782</v>
      </c>
      <c r="K252" s="24" t="s">
        <v>1531</v>
      </c>
    </row>
    <row r="253" spans="1:11" ht="15" customHeight="1">
      <c r="A253" s="24" t="s">
        <v>2072</v>
      </c>
      <c r="B253" s="25" t="s">
        <v>2073</v>
      </c>
      <c r="C253" s="24" t="s">
        <v>14</v>
      </c>
      <c r="D253" s="24" t="s">
        <v>1569</v>
      </c>
      <c r="E253" s="24" t="s">
        <v>30</v>
      </c>
      <c r="F253" s="26">
        <v>2.4</v>
      </c>
      <c r="G253" s="26">
        <v>2.12</v>
      </c>
      <c r="H253" s="26">
        <v>5.088</v>
      </c>
      <c r="I253" s="27">
        <v>8.147389495994848E-06</v>
      </c>
      <c r="J253" s="27">
        <v>92.0671128161099</v>
      </c>
      <c r="K253" s="24" t="s">
        <v>1531</v>
      </c>
    </row>
    <row r="254" spans="1:11" ht="15" customHeight="1">
      <c r="A254" s="24" t="s">
        <v>2074</v>
      </c>
      <c r="B254" s="25" t="s">
        <v>2075</v>
      </c>
      <c r="C254" s="24" t="s">
        <v>14</v>
      </c>
      <c r="D254" s="24" t="s">
        <v>1569</v>
      </c>
      <c r="E254" s="24" t="s">
        <v>30</v>
      </c>
      <c r="F254" s="26">
        <v>2</v>
      </c>
      <c r="G254" s="26">
        <v>2.06</v>
      </c>
      <c r="H254" s="26">
        <v>4.12</v>
      </c>
      <c r="I254" s="27">
        <v>6.597335834020986E-06</v>
      </c>
      <c r="J254" s="27">
        <v>92.06711941344574</v>
      </c>
      <c r="K254" s="24" t="s">
        <v>1531</v>
      </c>
    </row>
    <row r="255" spans="1:11" ht="15" customHeight="1">
      <c r="A255" s="24" t="s">
        <v>2076</v>
      </c>
      <c r="B255" s="25" t="s">
        <v>2077</v>
      </c>
      <c r="C255" s="24" t="s">
        <v>14</v>
      </c>
      <c r="D255" s="24" t="s">
        <v>1569</v>
      </c>
      <c r="E255" s="24" t="s">
        <v>30</v>
      </c>
      <c r="F255" s="26">
        <v>6.252792E-05</v>
      </c>
      <c r="G255" s="26">
        <v>4973.87</v>
      </c>
      <c r="H255" s="26">
        <v>0.3110057454504</v>
      </c>
      <c r="I255" s="27">
        <v>4.980119779238673E-07</v>
      </c>
      <c r="J255" s="27">
        <v>92.06711990984722</v>
      </c>
      <c r="K255" s="24" t="s">
        <v>1531</v>
      </c>
    </row>
    <row r="256" spans="1:11" ht="20.1" customHeight="1">
      <c r="A256" s="1"/>
      <c r="B256" s="1"/>
      <c r="C256" s="502" t="s">
        <v>1559</v>
      </c>
      <c r="D256" s="503"/>
      <c r="E256" s="503"/>
      <c r="F256" s="503"/>
      <c r="G256" s="1"/>
      <c r="H256" s="1"/>
      <c r="I256" s="1"/>
      <c r="J256" s="1"/>
      <c r="K256" s="1"/>
    </row>
    <row r="257" spans="1:11" ht="18" customHeight="1">
      <c r="A257" s="1"/>
      <c r="B257" s="1"/>
      <c r="C257" s="1"/>
      <c r="D257" s="1"/>
      <c r="E257" s="1"/>
      <c r="F257" s="1"/>
      <c r="G257" s="502" t="s">
        <v>2078</v>
      </c>
      <c r="H257" s="503"/>
      <c r="I257" s="504">
        <v>57495410.81</v>
      </c>
      <c r="J257" s="505"/>
      <c r="K257" s="505"/>
    </row>
    <row r="258" spans="1:11" ht="18" customHeight="1">
      <c r="A258" s="1"/>
      <c r="B258" s="1"/>
      <c r="C258" s="1"/>
      <c r="D258" s="1"/>
      <c r="E258" s="1"/>
      <c r="F258" s="1"/>
      <c r="G258" s="502" t="s">
        <v>1561</v>
      </c>
      <c r="H258" s="503"/>
      <c r="I258" s="504">
        <v>19061371</v>
      </c>
      <c r="J258" s="505"/>
      <c r="K258" s="505"/>
    </row>
    <row r="259" spans="1:11" ht="18" customHeight="1">
      <c r="A259" s="1"/>
      <c r="B259" s="1"/>
      <c r="C259" s="1"/>
      <c r="D259" s="1"/>
      <c r="E259" s="1"/>
      <c r="F259" s="1"/>
      <c r="G259" s="502" t="s">
        <v>1562</v>
      </c>
      <c r="H259" s="503"/>
      <c r="I259" s="504">
        <v>76556781.81</v>
      </c>
      <c r="J259" s="505"/>
      <c r="K259" s="505"/>
    </row>
  </sheetData>
  <mergeCells count="9">
    <mergeCell ref="G258:H258"/>
    <mergeCell ref="I258:K258"/>
    <mergeCell ref="G259:H259"/>
    <mergeCell ref="I259:K259"/>
    <mergeCell ref="A1:K1"/>
    <mergeCell ref="B2:C2"/>
    <mergeCell ref="C256:F256"/>
    <mergeCell ref="G257:H257"/>
    <mergeCell ref="I257:K257"/>
  </mergeCells>
  <printOptions/>
  <pageMargins left="0.2777777777777778" right="0.2777777777777778" top="0.2777777777777778" bottom="0.2777777777777778" header="0" footer="0"/>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E134"/>
  <sheetViews>
    <sheetView workbookViewId="0" topLeftCell="A1">
      <selection activeCell="F19" sqref="F19"/>
    </sheetView>
  </sheetViews>
  <sheetFormatPr defaultColWidth="9.140625" defaultRowHeight="15"/>
  <cols>
    <col min="1" max="1" width="9.28125" style="0" customWidth="1"/>
    <col min="2" max="2" width="68.7109375" style="0" customWidth="1"/>
    <col min="3" max="3" width="8.8515625" style="0" customWidth="1"/>
    <col min="4" max="4" width="10.140625" style="0" customWidth="1"/>
    <col min="5" max="5" width="18.28125" style="0" customWidth="1"/>
  </cols>
  <sheetData>
    <row r="1" spans="1:5" ht="15">
      <c r="A1" s="501"/>
      <c r="B1" s="501"/>
      <c r="C1" s="501"/>
      <c r="D1" s="501"/>
      <c r="E1" s="501"/>
    </row>
    <row r="2" spans="1:5" ht="12" customHeight="1">
      <c r="A2" s="1"/>
      <c r="B2" s="502" t="s">
        <v>0</v>
      </c>
      <c r="C2" s="503"/>
      <c r="D2" s="1"/>
      <c r="E2" s="1"/>
    </row>
    <row r="3" spans="1:5" ht="15" customHeight="1">
      <c r="A3" s="28" t="s">
        <v>2079</v>
      </c>
      <c r="B3" s="28" t="s">
        <v>2080</v>
      </c>
      <c r="C3" s="29" t="s">
        <v>2081</v>
      </c>
      <c r="D3" s="28" t="s">
        <v>2082</v>
      </c>
      <c r="E3" s="1"/>
    </row>
    <row r="4" spans="1:5" ht="12" customHeight="1">
      <c r="A4" s="1"/>
      <c r="B4" s="502" t="s">
        <v>0</v>
      </c>
      <c r="C4" s="503"/>
      <c r="D4" s="1"/>
      <c r="E4" s="1"/>
    </row>
    <row r="5" spans="1:5" ht="12.95" customHeight="1">
      <c r="A5" s="30" t="s">
        <v>2083</v>
      </c>
      <c r="B5" s="31" t="s">
        <v>2084</v>
      </c>
      <c r="C5" s="1"/>
      <c r="D5" s="1"/>
      <c r="E5" s="1"/>
    </row>
    <row r="6" spans="1:5" ht="12.95" customHeight="1">
      <c r="A6" s="32" t="s">
        <v>2085</v>
      </c>
      <c r="B6" s="33" t="s">
        <v>2086</v>
      </c>
      <c r="C6" s="34">
        <v>20</v>
      </c>
      <c r="D6" s="35">
        <v>20</v>
      </c>
      <c r="E6" s="1"/>
    </row>
    <row r="7" spans="1:5" ht="12.95" customHeight="1">
      <c r="A7" s="32" t="s">
        <v>2087</v>
      </c>
      <c r="B7" s="33" t="s">
        <v>2088</v>
      </c>
      <c r="C7" s="34">
        <v>1.5</v>
      </c>
      <c r="D7" s="35">
        <v>1.5</v>
      </c>
      <c r="E7" s="1"/>
    </row>
    <row r="8" spans="1:5" ht="12.95" customHeight="1">
      <c r="A8" s="32" t="s">
        <v>2089</v>
      </c>
      <c r="B8" s="33" t="s">
        <v>2090</v>
      </c>
      <c r="C8" s="34">
        <v>1</v>
      </c>
      <c r="D8" s="35">
        <v>1</v>
      </c>
      <c r="E8" s="1"/>
    </row>
    <row r="9" spans="1:5" ht="12.95" customHeight="1">
      <c r="A9" s="32" t="s">
        <v>2091</v>
      </c>
      <c r="B9" s="33" t="s">
        <v>2092</v>
      </c>
      <c r="C9" s="34">
        <v>0.2</v>
      </c>
      <c r="D9" s="35">
        <v>0.2</v>
      </c>
      <c r="E9" s="1"/>
    </row>
    <row r="10" spans="1:5" ht="12.95" customHeight="1">
      <c r="A10" s="32" t="s">
        <v>2093</v>
      </c>
      <c r="B10" s="33" t="s">
        <v>2094</v>
      </c>
      <c r="C10" s="34">
        <v>0.6</v>
      </c>
      <c r="D10" s="35">
        <v>0.6</v>
      </c>
      <c r="E10" s="1"/>
    </row>
    <row r="11" spans="1:5" ht="12.95" customHeight="1">
      <c r="A11" s="32" t="s">
        <v>2095</v>
      </c>
      <c r="B11" s="33" t="s">
        <v>2096</v>
      </c>
      <c r="C11" s="34">
        <v>2.5</v>
      </c>
      <c r="D11" s="35">
        <v>2.5</v>
      </c>
      <c r="E11" s="1"/>
    </row>
    <row r="12" spans="1:5" ht="12.95" customHeight="1">
      <c r="A12" s="32" t="s">
        <v>2097</v>
      </c>
      <c r="B12" s="33" t="s">
        <v>2098</v>
      </c>
      <c r="C12" s="34">
        <v>3</v>
      </c>
      <c r="D12" s="35">
        <v>3</v>
      </c>
      <c r="E12" s="1"/>
    </row>
    <row r="13" spans="1:5" ht="12.95" customHeight="1">
      <c r="A13" s="32" t="s">
        <v>2099</v>
      </c>
      <c r="B13" s="33" t="s">
        <v>2100</v>
      </c>
      <c r="C13" s="34">
        <v>8</v>
      </c>
      <c r="D13" s="35">
        <v>8</v>
      </c>
      <c r="E13" s="1"/>
    </row>
    <row r="14" spans="1:5" ht="12.95" customHeight="1">
      <c r="A14" s="32" t="s">
        <v>2101</v>
      </c>
      <c r="B14" s="33" t="s">
        <v>2102</v>
      </c>
      <c r="C14" s="34">
        <v>1</v>
      </c>
      <c r="D14" s="35">
        <v>1</v>
      </c>
      <c r="E14" s="1"/>
    </row>
    <row r="15" spans="1:5" ht="15" customHeight="1">
      <c r="A15" s="1"/>
      <c r="B15" s="36" t="s">
        <v>2103</v>
      </c>
      <c r="C15" s="37">
        <v>37.8</v>
      </c>
      <c r="D15" s="37">
        <v>37.8</v>
      </c>
      <c r="E15" s="1"/>
    </row>
    <row r="16" spans="1:5" ht="12" customHeight="1">
      <c r="A16" s="1"/>
      <c r="B16" s="502" t="s">
        <v>0</v>
      </c>
      <c r="C16" s="503"/>
      <c r="D16" s="1"/>
      <c r="E16" s="1"/>
    </row>
    <row r="17" spans="1:5" ht="12.95" customHeight="1">
      <c r="A17" s="30" t="s">
        <v>2104</v>
      </c>
      <c r="B17" s="31" t="s">
        <v>2105</v>
      </c>
      <c r="C17" s="1"/>
      <c r="D17" s="1"/>
      <c r="E17" s="1"/>
    </row>
    <row r="18" spans="1:5" ht="12.95" customHeight="1">
      <c r="A18" s="32" t="s">
        <v>2106</v>
      </c>
      <c r="B18" s="33" t="s">
        <v>2107</v>
      </c>
      <c r="C18" s="34">
        <v>17.98</v>
      </c>
      <c r="D18" s="35">
        <v>0</v>
      </c>
      <c r="E18" s="1"/>
    </row>
    <row r="19" spans="1:5" ht="12.95" customHeight="1">
      <c r="A19" s="32" t="s">
        <v>2108</v>
      </c>
      <c r="B19" s="33" t="s">
        <v>2109</v>
      </c>
      <c r="C19" s="34">
        <v>4.87</v>
      </c>
      <c r="D19" s="35">
        <v>0</v>
      </c>
      <c r="E19" s="1"/>
    </row>
    <row r="20" spans="1:5" ht="12.95" customHeight="1">
      <c r="A20" s="32" t="s">
        <v>2110</v>
      </c>
      <c r="B20" s="33" t="s">
        <v>2111</v>
      </c>
      <c r="C20" s="34">
        <v>0.87</v>
      </c>
      <c r="D20" s="35">
        <v>0.67</v>
      </c>
      <c r="E20" s="1"/>
    </row>
    <row r="21" spans="1:5" ht="12.95" customHeight="1">
      <c r="A21" s="32" t="s">
        <v>2112</v>
      </c>
      <c r="B21" s="33" t="s">
        <v>2113</v>
      </c>
      <c r="C21" s="34">
        <v>10.77</v>
      </c>
      <c r="D21" s="35">
        <v>8.33</v>
      </c>
      <c r="E21" s="1"/>
    </row>
    <row r="22" spans="1:5" ht="12.95" customHeight="1">
      <c r="A22" s="32" t="s">
        <v>2114</v>
      </c>
      <c r="B22" s="33" t="s">
        <v>2115</v>
      </c>
      <c r="C22" s="34">
        <v>0.07</v>
      </c>
      <c r="D22" s="35">
        <v>0.06</v>
      </c>
      <c r="E22" s="1"/>
    </row>
    <row r="23" spans="1:5" ht="12.95" customHeight="1">
      <c r="A23" s="32" t="s">
        <v>2116</v>
      </c>
      <c r="B23" s="33" t="s">
        <v>2117</v>
      </c>
      <c r="C23" s="34">
        <v>0.72</v>
      </c>
      <c r="D23" s="35">
        <v>0.56</v>
      </c>
      <c r="E23" s="1"/>
    </row>
    <row r="24" spans="1:5" ht="12.95" customHeight="1">
      <c r="A24" s="32" t="s">
        <v>2118</v>
      </c>
      <c r="B24" s="33" t="s">
        <v>2119</v>
      </c>
      <c r="C24" s="34">
        <v>1.24</v>
      </c>
      <c r="D24" s="35">
        <v>0</v>
      </c>
      <c r="E24" s="1"/>
    </row>
    <row r="25" spans="1:5" ht="12.95" customHeight="1">
      <c r="A25" s="32" t="s">
        <v>2120</v>
      </c>
      <c r="B25" s="33" t="s">
        <v>2121</v>
      </c>
      <c r="C25" s="34">
        <v>0.11</v>
      </c>
      <c r="D25" s="35">
        <v>0.08</v>
      </c>
      <c r="E25" s="1"/>
    </row>
    <row r="26" spans="1:5" ht="12.95" customHeight="1">
      <c r="A26" s="32" t="s">
        <v>2122</v>
      </c>
      <c r="B26" s="33" t="s">
        <v>2123</v>
      </c>
      <c r="C26" s="34">
        <v>14.07</v>
      </c>
      <c r="D26" s="35">
        <v>10.88</v>
      </c>
      <c r="E26" s="1"/>
    </row>
    <row r="27" spans="1:5" ht="12.95" customHeight="1">
      <c r="A27" s="32" t="s">
        <v>2124</v>
      </c>
      <c r="B27" s="33" t="s">
        <v>2125</v>
      </c>
      <c r="C27" s="34">
        <v>0.03</v>
      </c>
      <c r="D27" s="35">
        <v>0.03</v>
      </c>
      <c r="E27" s="1"/>
    </row>
    <row r="28" spans="1:5" ht="15" customHeight="1">
      <c r="A28" s="1"/>
      <c r="B28" s="36" t="s">
        <v>2103</v>
      </c>
      <c r="C28" s="37">
        <v>50.730000000000004</v>
      </c>
      <c r="D28" s="37">
        <v>20.610000000000003</v>
      </c>
      <c r="E28" s="1"/>
    </row>
    <row r="29" spans="1:5" ht="12" customHeight="1">
      <c r="A29" s="1"/>
      <c r="B29" s="502" t="s">
        <v>0</v>
      </c>
      <c r="C29" s="503"/>
      <c r="D29" s="1"/>
      <c r="E29" s="1"/>
    </row>
    <row r="30" spans="1:5" ht="12.95" customHeight="1">
      <c r="A30" s="30" t="s">
        <v>2126</v>
      </c>
      <c r="B30" s="31" t="s">
        <v>2127</v>
      </c>
      <c r="C30" s="1"/>
      <c r="D30" s="1"/>
      <c r="E30" s="1"/>
    </row>
    <row r="31" spans="1:5" ht="12.95" customHeight="1">
      <c r="A31" s="32" t="s">
        <v>2128</v>
      </c>
      <c r="B31" s="33" t="s">
        <v>2129</v>
      </c>
      <c r="C31" s="34">
        <v>4.32</v>
      </c>
      <c r="D31" s="35">
        <v>3.34</v>
      </c>
      <c r="E31" s="1"/>
    </row>
    <row r="32" spans="1:5" ht="12.95" customHeight="1">
      <c r="A32" s="32" t="s">
        <v>2130</v>
      </c>
      <c r="B32" s="33" t="s">
        <v>2131</v>
      </c>
      <c r="C32" s="34">
        <v>0.1</v>
      </c>
      <c r="D32" s="35">
        <v>0.08</v>
      </c>
      <c r="E32" s="1"/>
    </row>
    <row r="33" spans="1:5" ht="12.95" customHeight="1">
      <c r="A33" s="32" t="s">
        <v>2132</v>
      </c>
      <c r="B33" s="33" t="s">
        <v>2133</v>
      </c>
      <c r="C33" s="34">
        <v>0</v>
      </c>
      <c r="D33" s="35">
        <v>0</v>
      </c>
      <c r="E33" s="1"/>
    </row>
    <row r="34" spans="1:5" ht="12.95" customHeight="1">
      <c r="A34" s="32" t="s">
        <v>2134</v>
      </c>
      <c r="B34" s="33" t="s">
        <v>2135</v>
      </c>
      <c r="C34" s="34">
        <v>3.85</v>
      </c>
      <c r="D34" s="35">
        <v>2.98</v>
      </c>
      <c r="E34" s="1"/>
    </row>
    <row r="35" spans="1:5" ht="12.95" customHeight="1">
      <c r="A35" s="32" t="s">
        <v>2136</v>
      </c>
      <c r="B35" s="33" t="s">
        <v>2137</v>
      </c>
      <c r="C35" s="34">
        <v>0.36</v>
      </c>
      <c r="D35" s="35">
        <v>0.28</v>
      </c>
      <c r="E35" s="1"/>
    </row>
    <row r="36" spans="1:5" ht="15" customHeight="1">
      <c r="A36" s="1"/>
      <c r="B36" s="36" t="s">
        <v>2103</v>
      </c>
      <c r="C36" s="37">
        <v>8.629999999999999</v>
      </c>
      <c r="D36" s="37">
        <v>6.680000000000001</v>
      </c>
      <c r="E36" s="1"/>
    </row>
    <row r="37" spans="1:5" ht="12" customHeight="1">
      <c r="A37" s="1"/>
      <c r="B37" s="502" t="s">
        <v>0</v>
      </c>
      <c r="C37" s="503"/>
      <c r="D37" s="1"/>
      <c r="E37" s="1"/>
    </row>
    <row r="38" spans="1:5" ht="12.95" customHeight="1">
      <c r="A38" s="30" t="s">
        <v>2138</v>
      </c>
      <c r="B38" s="31" t="s">
        <v>2139</v>
      </c>
      <c r="C38" s="1"/>
      <c r="D38" s="1"/>
      <c r="E38" s="1"/>
    </row>
    <row r="39" spans="1:5" ht="12.95" customHeight="1">
      <c r="A39" s="32" t="s">
        <v>2140</v>
      </c>
      <c r="B39" s="33" t="s">
        <v>2141</v>
      </c>
      <c r="C39" s="34">
        <v>19.18</v>
      </c>
      <c r="D39" s="35">
        <v>7.79</v>
      </c>
      <c r="E39" s="1"/>
    </row>
    <row r="40" spans="1:5" ht="18" customHeight="1">
      <c r="A40" s="32" t="s">
        <v>2142</v>
      </c>
      <c r="B40" s="33" t="s">
        <v>2143</v>
      </c>
      <c r="C40" s="34">
        <v>0.38</v>
      </c>
      <c r="D40" s="35">
        <v>0.3</v>
      </c>
      <c r="E40" s="1"/>
    </row>
    <row r="41" spans="1:5" ht="15" customHeight="1">
      <c r="A41" s="1"/>
      <c r="B41" s="36" t="s">
        <v>2103</v>
      </c>
      <c r="C41" s="37">
        <v>19.56</v>
      </c>
      <c r="D41" s="37">
        <v>8.09</v>
      </c>
      <c r="E41" s="1"/>
    </row>
    <row r="42" spans="1:5" ht="15" customHeight="1">
      <c r="A42" s="1"/>
      <c r="B42" s="502" t="s">
        <v>0</v>
      </c>
      <c r="C42" s="503"/>
      <c r="D42" s="1"/>
      <c r="E42" s="1"/>
    </row>
    <row r="43" spans="1:5" ht="36.95" customHeight="1">
      <c r="A43" s="1"/>
      <c r="B43" s="506" t="s">
        <v>2144</v>
      </c>
      <c r="C43" s="507"/>
      <c r="D43" s="507"/>
      <c r="E43" s="1"/>
    </row>
    <row r="44" spans="1:5" ht="24" customHeight="1">
      <c r="A44" s="1"/>
      <c r="B44" s="506" t="s">
        <v>2145</v>
      </c>
      <c r="C44" s="507"/>
      <c r="D44" s="507"/>
      <c r="E44" s="507"/>
    </row>
    <row r="45" spans="1:5" ht="12" customHeight="1">
      <c r="A45" s="1"/>
      <c r="B45" s="502" t="s">
        <v>0</v>
      </c>
      <c r="C45" s="503"/>
      <c r="D45" s="1"/>
      <c r="E45" s="1"/>
    </row>
    <row r="46" spans="1:5" ht="15" customHeight="1">
      <c r="A46" s="28" t="s">
        <v>2079</v>
      </c>
      <c r="B46" s="28" t="s">
        <v>2080</v>
      </c>
      <c r="C46" s="29" t="s">
        <v>2081</v>
      </c>
      <c r="D46" s="28" t="s">
        <v>2082</v>
      </c>
      <c r="E46" s="1"/>
    </row>
    <row r="47" spans="1:5" ht="12" customHeight="1">
      <c r="A47" s="1"/>
      <c r="B47" s="502" t="s">
        <v>0</v>
      </c>
      <c r="C47" s="503"/>
      <c r="D47" s="1"/>
      <c r="E47" s="1"/>
    </row>
    <row r="48" spans="1:5" ht="12.95" customHeight="1">
      <c r="A48" s="30" t="s">
        <v>2083</v>
      </c>
      <c r="B48" s="31" t="s">
        <v>2084</v>
      </c>
      <c r="C48" s="1"/>
      <c r="D48" s="1"/>
      <c r="E48" s="1"/>
    </row>
    <row r="49" spans="1:5" ht="12.95" customHeight="1">
      <c r="A49" s="32" t="s">
        <v>2085</v>
      </c>
      <c r="B49" s="33" t="s">
        <v>2086</v>
      </c>
      <c r="C49" s="34">
        <v>0</v>
      </c>
      <c r="D49" s="35">
        <v>0</v>
      </c>
      <c r="E49" s="1"/>
    </row>
    <row r="50" spans="1:5" ht="12.95" customHeight="1">
      <c r="A50" s="32" t="s">
        <v>2087</v>
      </c>
      <c r="B50" s="33" t="s">
        <v>2088</v>
      </c>
      <c r="C50" s="34">
        <v>1.5</v>
      </c>
      <c r="D50" s="35">
        <v>1.5</v>
      </c>
      <c r="E50" s="1"/>
    </row>
    <row r="51" spans="1:5" ht="12.95" customHeight="1">
      <c r="A51" s="32" t="s">
        <v>2089</v>
      </c>
      <c r="B51" s="33" t="s">
        <v>2090</v>
      </c>
      <c r="C51" s="34">
        <v>1</v>
      </c>
      <c r="D51" s="35">
        <v>1</v>
      </c>
      <c r="E51" s="1"/>
    </row>
    <row r="52" spans="1:5" ht="12.95" customHeight="1">
      <c r="A52" s="32" t="s">
        <v>2091</v>
      </c>
      <c r="B52" s="33" t="s">
        <v>2092</v>
      </c>
      <c r="C52" s="34">
        <v>0.2</v>
      </c>
      <c r="D52" s="35">
        <v>0.2</v>
      </c>
      <c r="E52" s="1"/>
    </row>
    <row r="53" spans="1:5" ht="12.95" customHeight="1">
      <c r="A53" s="32" t="s">
        <v>2093</v>
      </c>
      <c r="B53" s="33" t="s">
        <v>2094</v>
      </c>
      <c r="C53" s="34">
        <v>0.6</v>
      </c>
      <c r="D53" s="35">
        <v>0.6</v>
      </c>
      <c r="E53" s="1"/>
    </row>
    <row r="54" spans="1:5" ht="12.95" customHeight="1">
      <c r="A54" s="32" t="s">
        <v>2095</v>
      </c>
      <c r="B54" s="33" t="s">
        <v>2096</v>
      </c>
      <c r="C54" s="34">
        <v>2.5</v>
      </c>
      <c r="D54" s="35">
        <v>2.5</v>
      </c>
      <c r="E54" s="1"/>
    </row>
    <row r="55" spans="1:5" ht="12.95" customHeight="1">
      <c r="A55" s="32" t="s">
        <v>2097</v>
      </c>
      <c r="B55" s="33" t="s">
        <v>2098</v>
      </c>
      <c r="C55" s="34">
        <v>3</v>
      </c>
      <c r="D55" s="35">
        <v>3</v>
      </c>
      <c r="E55" s="1"/>
    </row>
    <row r="56" spans="1:5" ht="12.95" customHeight="1">
      <c r="A56" s="32" t="s">
        <v>2099</v>
      </c>
      <c r="B56" s="33" t="s">
        <v>2100</v>
      </c>
      <c r="C56" s="34">
        <v>8</v>
      </c>
      <c r="D56" s="35">
        <v>8</v>
      </c>
      <c r="E56" s="1"/>
    </row>
    <row r="57" spans="1:5" ht="12.95" customHeight="1">
      <c r="A57" s="32" t="s">
        <v>2101</v>
      </c>
      <c r="B57" s="33" t="s">
        <v>2102</v>
      </c>
      <c r="C57" s="34">
        <v>1</v>
      </c>
      <c r="D57" s="35">
        <v>1</v>
      </c>
      <c r="E57" s="1"/>
    </row>
    <row r="58" spans="1:5" ht="15" customHeight="1">
      <c r="A58" s="1"/>
      <c r="B58" s="36" t="s">
        <v>2103</v>
      </c>
      <c r="C58" s="37">
        <v>17.8</v>
      </c>
      <c r="D58" s="37">
        <v>17.8</v>
      </c>
      <c r="E58" s="1"/>
    </row>
    <row r="59" spans="1:5" ht="12" customHeight="1">
      <c r="A59" s="1"/>
      <c r="B59" s="502" t="s">
        <v>0</v>
      </c>
      <c r="C59" s="503"/>
      <c r="D59" s="1"/>
      <c r="E59" s="1"/>
    </row>
    <row r="60" spans="1:5" ht="12.95" customHeight="1">
      <c r="A60" s="30" t="s">
        <v>2104</v>
      </c>
      <c r="B60" s="31" t="s">
        <v>2105</v>
      </c>
      <c r="C60" s="1"/>
      <c r="D60" s="1"/>
      <c r="E60" s="1"/>
    </row>
    <row r="61" spans="1:5" ht="12.95" customHeight="1">
      <c r="A61" s="32" t="s">
        <v>2106</v>
      </c>
      <c r="B61" s="33" t="s">
        <v>2107</v>
      </c>
      <c r="C61" s="34">
        <v>17.98</v>
      </c>
      <c r="D61" s="35">
        <v>0</v>
      </c>
      <c r="E61" s="1"/>
    </row>
    <row r="62" spans="1:5" ht="12.95" customHeight="1">
      <c r="A62" s="32" t="s">
        <v>2108</v>
      </c>
      <c r="B62" s="33" t="s">
        <v>2109</v>
      </c>
      <c r="C62" s="34">
        <v>4.87</v>
      </c>
      <c r="D62" s="35">
        <v>0</v>
      </c>
      <c r="E62" s="1"/>
    </row>
    <row r="63" spans="1:5" ht="12.95" customHeight="1">
      <c r="A63" s="32" t="s">
        <v>2110</v>
      </c>
      <c r="B63" s="33" t="s">
        <v>2111</v>
      </c>
      <c r="C63" s="34">
        <v>0.87</v>
      </c>
      <c r="D63" s="35">
        <v>0.67</v>
      </c>
      <c r="E63" s="1"/>
    </row>
    <row r="64" spans="1:5" ht="12.95" customHeight="1">
      <c r="A64" s="32" t="s">
        <v>2112</v>
      </c>
      <c r="B64" s="33" t="s">
        <v>2113</v>
      </c>
      <c r="C64" s="34">
        <v>10.77</v>
      </c>
      <c r="D64" s="35">
        <v>8.33</v>
      </c>
      <c r="E64" s="1"/>
    </row>
    <row r="65" spans="1:5" ht="12.95" customHeight="1">
      <c r="A65" s="32" t="s">
        <v>2114</v>
      </c>
      <c r="B65" s="33" t="s">
        <v>2115</v>
      </c>
      <c r="C65" s="34">
        <v>0.07</v>
      </c>
      <c r="D65" s="35">
        <v>0.06</v>
      </c>
      <c r="E65" s="1"/>
    </row>
    <row r="66" spans="1:5" ht="12.95" customHeight="1">
      <c r="A66" s="32" t="s">
        <v>2116</v>
      </c>
      <c r="B66" s="33" t="s">
        <v>2117</v>
      </c>
      <c r="C66" s="34">
        <v>0.72</v>
      </c>
      <c r="D66" s="35">
        <v>0.56</v>
      </c>
      <c r="E66" s="1"/>
    </row>
    <row r="67" spans="1:5" ht="12.95" customHeight="1">
      <c r="A67" s="32" t="s">
        <v>2118</v>
      </c>
      <c r="B67" s="33" t="s">
        <v>2119</v>
      </c>
      <c r="C67" s="34">
        <v>1.24</v>
      </c>
      <c r="D67" s="35">
        <v>0</v>
      </c>
      <c r="E67" s="1"/>
    </row>
    <row r="68" spans="1:5" ht="12.95" customHeight="1">
      <c r="A68" s="32" t="s">
        <v>2120</v>
      </c>
      <c r="B68" s="33" t="s">
        <v>2121</v>
      </c>
      <c r="C68" s="34">
        <v>0.11</v>
      </c>
      <c r="D68" s="35">
        <v>0.08</v>
      </c>
      <c r="E68" s="1"/>
    </row>
    <row r="69" spans="1:5" ht="12.95" customHeight="1">
      <c r="A69" s="32" t="s">
        <v>2122</v>
      </c>
      <c r="B69" s="33" t="s">
        <v>2123</v>
      </c>
      <c r="C69" s="34">
        <v>14.07</v>
      </c>
      <c r="D69" s="35">
        <v>10.88</v>
      </c>
      <c r="E69" s="1"/>
    </row>
    <row r="70" spans="1:5" ht="12.95" customHeight="1">
      <c r="A70" s="32" t="s">
        <v>2124</v>
      </c>
      <c r="B70" s="33" t="s">
        <v>2125</v>
      </c>
      <c r="C70" s="34">
        <v>0.03</v>
      </c>
      <c r="D70" s="35">
        <v>0.03</v>
      </c>
      <c r="E70" s="1"/>
    </row>
    <row r="71" spans="1:5" ht="15" customHeight="1">
      <c r="A71" s="1"/>
      <c r="B71" s="36" t="s">
        <v>2103</v>
      </c>
      <c r="C71" s="37">
        <v>50.730000000000004</v>
      </c>
      <c r="D71" s="37">
        <v>20.610000000000003</v>
      </c>
      <c r="E71" s="1"/>
    </row>
    <row r="72" spans="1:5" ht="12" customHeight="1">
      <c r="A72" s="1"/>
      <c r="B72" s="502" t="s">
        <v>0</v>
      </c>
      <c r="C72" s="503"/>
      <c r="D72" s="1"/>
      <c r="E72" s="1"/>
    </row>
    <row r="73" spans="1:5" ht="12.95" customHeight="1">
      <c r="A73" s="30" t="s">
        <v>2126</v>
      </c>
      <c r="B73" s="31" t="s">
        <v>2127</v>
      </c>
      <c r="C73" s="1"/>
      <c r="D73" s="1"/>
      <c r="E73" s="1"/>
    </row>
    <row r="74" spans="1:5" ht="12.95" customHeight="1">
      <c r="A74" s="32" t="s">
        <v>2128</v>
      </c>
      <c r="B74" s="33" t="s">
        <v>2129</v>
      </c>
      <c r="C74" s="34">
        <v>4.32</v>
      </c>
      <c r="D74" s="35">
        <v>3.34</v>
      </c>
      <c r="E74" s="1"/>
    </row>
    <row r="75" spans="1:5" ht="12.95" customHeight="1">
      <c r="A75" s="32" t="s">
        <v>2130</v>
      </c>
      <c r="B75" s="33" t="s">
        <v>2131</v>
      </c>
      <c r="C75" s="34">
        <v>0.1</v>
      </c>
      <c r="D75" s="35">
        <v>0.08</v>
      </c>
      <c r="E75" s="1"/>
    </row>
    <row r="76" spans="1:5" ht="12.95" customHeight="1">
      <c r="A76" s="32" t="s">
        <v>2132</v>
      </c>
      <c r="B76" s="33" t="s">
        <v>2133</v>
      </c>
      <c r="C76" s="34">
        <v>0</v>
      </c>
      <c r="D76" s="35">
        <v>0</v>
      </c>
      <c r="E76" s="1"/>
    </row>
    <row r="77" spans="1:5" ht="12.95" customHeight="1">
      <c r="A77" s="32" t="s">
        <v>2134</v>
      </c>
      <c r="B77" s="33" t="s">
        <v>2135</v>
      </c>
      <c r="C77" s="34">
        <v>3.85</v>
      </c>
      <c r="D77" s="35">
        <v>2.98</v>
      </c>
      <c r="E77" s="1"/>
    </row>
    <row r="78" spans="1:5" ht="12.95" customHeight="1">
      <c r="A78" s="32" t="s">
        <v>2136</v>
      </c>
      <c r="B78" s="33" t="s">
        <v>2137</v>
      </c>
      <c r="C78" s="34">
        <v>0.36</v>
      </c>
      <c r="D78" s="35">
        <v>0.28</v>
      </c>
      <c r="E78" s="1"/>
    </row>
    <row r="79" spans="1:5" ht="15" customHeight="1">
      <c r="A79" s="1"/>
      <c r="B79" s="36" t="s">
        <v>2103</v>
      </c>
      <c r="C79" s="37">
        <v>8.629999999999999</v>
      </c>
      <c r="D79" s="37">
        <v>6.680000000000001</v>
      </c>
      <c r="E79" s="1"/>
    </row>
    <row r="80" spans="1:5" ht="12" customHeight="1">
      <c r="A80" s="1"/>
      <c r="B80" s="502" t="s">
        <v>0</v>
      </c>
      <c r="C80" s="503"/>
      <c r="D80" s="1"/>
      <c r="E80" s="1"/>
    </row>
    <row r="81" spans="1:5" ht="12.95" customHeight="1">
      <c r="A81" s="30" t="s">
        <v>2138</v>
      </c>
      <c r="B81" s="31" t="s">
        <v>2139</v>
      </c>
      <c r="C81" s="1"/>
      <c r="D81" s="1"/>
      <c r="E81" s="1"/>
    </row>
    <row r="82" spans="1:5" ht="12.95" customHeight="1">
      <c r="A82" s="32" t="s">
        <v>2140</v>
      </c>
      <c r="B82" s="33" t="s">
        <v>2141</v>
      </c>
      <c r="C82" s="34">
        <v>9.03</v>
      </c>
      <c r="D82" s="35">
        <v>3.67</v>
      </c>
      <c r="E82" s="1"/>
    </row>
    <row r="83" spans="1:5" ht="18" customHeight="1">
      <c r="A83" s="32" t="s">
        <v>2142</v>
      </c>
      <c r="B83" s="33" t="s">
        <v>2143</v>
      </c>
      <c r="C83" s="34">
        <v>0.36</v>
      </c>
      <c r="D83" s="35">
        <v>0.28</v>
      </c>
      <c r="E83" s="1"/>
    </row>
    <row r="84" spans="1:5" ht="15" customHeight="1">
      <c r="A84" s="1"/>
      <c r="B84" s="36" t="s">
        <v>2103</v>
      </c>
      <c r="C84" s="37">
        <v>9.389999999999999</v>
      </c>
      <c r="D84" s="37">
        <v>3.95</v>
      </c>
      <c r="E84" s="1"/>
    </row>
    <row r="85" spans="1:5" ht="15" customHeight="1">
      <c r="A85" s="1"/>
      <c r="B85" s="502" t="s">
        <v>0</v>
      </c>
      <c r="C85" s="503"/>
      <c r="D85" s="1"/>
      <c r="E85" s="1"/>
    </row>
    <row r="86" spans="1:5" ht="36.95" customHeight="1">
      <c r="A86" s="1"/>
      <c r="B86" s="506" t="s">
        <v>2146</v>
      </c>
      <c r="C86" s="507"/>
      <c r="D86" s="507"/>
      <c r="E86" s="1"/>
    </row>
    <row r="87" spans="1:5" ht="24" customHeight="1">
      <c r="A87" s="1"/>
      <c r="B87" s="506" t="s">
        <v>2145</v>
      </c>
      <c r="C87" s="507"/>
      <c r="D87" s="507"/>
      <c r="E87" s="507"/>
    </row>
    <row r="88" spans="1:5" ht="12" customHeight="1">
      <c r="A88" s="1"/>
      <c r="B88" s="502" t="s">
        <v>0</v>
      </c>
      <c r="C88" s="503"/>
      <c r="D88" s="1"/>
      <c r="E88" s="1"/>
    </row>
    <row r="89" spans="1:5" ht="15" customHeight="1">
      <c r="A89" s="28" t="s">
        <v>2079</v>
      </c>
      <c r="B89" s="28" t="s">
        <v>2080</v>
      </c>
      <c r="C89" s="29" t="s">
        <v>2081</v>
      </c>
      <c r="D89" s="28" t="s">
        <v>2082</v>
      </c>
      <c r="E89" s="1"/>
    </row>
    <row r="90" spans="1:5" ht="12" customHeight="1">
      <c r="A90" s="1"/>
      <c r="B90" s="502" t="s">
        <v>0</v>
      </c>
      <c r="C90" s="503"/>
      <c r="D90" s="1"/>
      <c r="E90" s="1"/>
    </row>
    <row r="91" spans="1:5" ht="12.95" customHeight="1">
      <c r="A91" s="30" t="s">
        <v>2147</v>
      </c>
      <c r="B91" s="31" t="s">
        <v>2148</v>
      </c>
      <c r="C91" s="1"/>
      <c r="D91" s="1"/>
      <c r="E91" s="1"/>
    </row>
    <row r="92" spans="1:5" ht="12.95" customHeight="1">
      <c r="A92" s="32" t="s">
        <v>2149</v>
      </c>
      <c r="B92" s="33" t="s">
        <v>2150</v>
      </c>
      <c r="C92" s="34">
        <v>0</v>
      </c>
      <c r="D92" s="35">
        <v>0</v>
      </c>
      <c r="E92" s="1"/>
    </row>
    <row r="93" spans="1:5" ht="15" customHeight="1">
      <c r="A93" s="1"/>
      <c r="B93" s="36" t="s">
        <v>2103</v>
      </c>
      <c r="C93" s="37">
        <v>0</v>
      </c>
      <c r="D93" s="37">
        <v>0</v>
      </c>
      <c r="E93" s="1"/>
    </row>
    <row r="94" spans="1:5" ht="12" customHeight="1">
      <c r="A94" s="1"/>
      <c r="B94" s="502" t="s">
        <v>0</v>
      </c>
      <c r="C94" s="503"/>
      <c r="D94" s="1"/>
      <c r="E94" s="1"/>
    </row>
    <row r="95" spans="1:5" ht="12.95" customHeight="1">
      <c r="A95" s="30" t="s">
        <v>2083</v>
      </c>
      <c r="B95" s="31" t="s">
        <v>2084</v>
      </c>
      <c r="C95" s="1"/>
      <c r="D95" s="1"/>
      <c r="E95" s="1"/>
    </row>
    <row r="96" spans="1:5" ht="12.95" customHeight="1">
      <c r="A96" s="32" t="s">
        <v>2085</v>
      </c>
      <c r="B96" s="33" t="s">
        <v>2086</v>
      </c>
      <c r="C96" s="34">
        <v>0</v>
      </c>
      <c r="D96" s="35">
        <v>0</v>
      </c>
      <c r="E96" s="1"/>
    </row>
    <row r="97" spans="1:5" ht="12.95" customHeight="1">
      <c r="A97" s="32" t="s">
        <v>2087</v>
      </c>
      <c r="B97" s="33" t="s">
        <v>2088</v>
      </c>
      <c r="C97" s="34">
        <v>1.5</v>
      </c>
      <c r="D97" s="35">
        <v>1.5</v>
      </c>
      <c r="E97" s="1"/>
    </row>
    <row r="98" spans="1:5" ht="12.95" customHeight="1">
      <c r="A98" s="32" t="s">
        <v>2089</v>
      </c>
      <c r="B98" s="33" t="s">
        <v>2090</v>
      </c>
      <c r="C98" s="34">
        <v>1</v>
      </c>
      <c r="D98" s="35">
        <v>1</v>
      </c>
      <c r="E98" s="1"/>
    </row>
    <row r="99" spans="1:5" ht="12.95" customHeight="1">
      <c r="A99" s="32" t="s">
        <v>2091</v>
      </c>
      <c r="B99" s="33" t="s">
        <v>2092</v>
      </c>
      <c r="C99" s="34">
        <v>0.2</v>
      </c>
      <c r="D99" s="35">
        <v>0.2</v>
      </c>
      <c r="E99" s="1"/>
    </row>
    <row r="100" spans="1:5" ht="12.95" customHeight="1">
      <c r="A100" s="32" t="s">
        <v>2093</v>
      </c>
      <c r="B100" s="33" t="s">
        <v>2094</v>
      </c>
      <c r="C100" s="34">
        <v>0.6</v>
      </c>
      <c r="D100" s="35">
        <v>0.6</v>
      </c>
      <c r="E100" s="1"/>
    </row>
    <row r="101" spans="1:5" ht="12.95" customHeight="1">
      <c r="A101" s="32" t="s">
        <v>2095</v>
      </c>
      <c r="B101" s="33" t="s">
        <v>2096</v>
      </c>
      <c r="C101" s="34">
        <v>2.5</v>
      </c>
      <c r="D101" s="35">
        <v>2.5</v>
      </c>
      <c r="E101" s="1"/>
    </row>
    <row r="102" spans="1:5" ht="12.95" customHeight="1">
      <c r="A102" s="32" t="s">
        <v>2097</v>
      </c>
      <c r="B102" s="33" t="s">
        <v>2098</v>
      </c>
      <c r="C102" s="34">
        <v>3</v>
      </c>
      <c r="D102" s="35">
        <v>3</v>
      </c>
      <c r="E102" s="1"/>
    </row>
    <row r="103" spans="1:5" ht="12.95" customHeight="1">
      <c r="A103" s="32" t="s">
        <v>2099</v>
      </c>
      <c r="B103" s="33" t="s">
        <v>2100</v>
      </c>
      <c r="C103" s="34">
        <v>8</v>
      </c>
      <c r="D103" s="35">
        <v>8</v>
      </c>
      <c r="E103" s="1"/>
    </row>
    <row r="104" spans="1:5" ht="12.95" customHeight="1">
      <c r="A104" s="32" t="s">
        <v>2101</v>
      </c>
      <c r="B104" s="33" t="s">
        <v>2102</v>
      </c>
      <c r="C104" s="34">
        <v>0</v>
      </c>
      <c r="D104" s="35">
        <v>0</v>
      </c>
      <c r="E104" s="1"/>
    </row>
    <row r="105" spans="1:5" ht="15" customHeight="1">
      <c r="A105" s="1"/>
      <c r="B105" s="36" t="s">
        <v>2103</v>
      </c>
      <c r="C105" s="37">
        <v>16.8</v>
      </c>
      <c r="D105" s="37">
        <v>16.8</v>
      </c>
      <c r="E105" s="1"/>
    </row>
    <row r="106" spans="1:5" ht="12" customHeight="1">
      <c r="A106" s="1"/>
      <c r="B106" s="502" t="s">
        <v>0</v>
      </c>
      <c r="C106" s="503"/>
      <c r="D106" s="1"/>
      <c r="E106" s="1"/>
    </row>
    <row r="107" spans="1:5" ht="12.95" customHeight="1">
      <c r="A107" s="30" t="s">
        <v>2104</v>
      </c>
      <c r="B107" s="31" t="s">
        <v>2105</v>
      </c>
      <c r="C107" s="1"/>
      <c r="D107" s="1"/>
      <c r="E107" s="1"/>
    </row>
    <row r="108" spans="1:5" ht="12.95" customHeight="1">
      <c r="A108" s="32" t="s">
        <v>2106</v>
      </c>
      <c r="B108" s="33" t="s">
        <v>2107</v>
      </c>
      <c r="C108" s="34">
        <v>17.88</v>
      </c>
      <c r="D108" s="35">
        <v>0</v>
      </c>
      <c r="E108" s="1"/>
    </row>
    <row r="109" spans="1:5" ht="12.95" customHeight="1">
      <c r="A109" s="32" t="s">
        <v>2108</v>
      </c>
      <c r="B109" s="33" t="s">
        <v>2109</v>
      </c>
      <c r="C109" s="34">
        <v>3.72</v>
      </c>
      <c r="D109" s="35">
        <v>0</v>
      </c>
      <c r="E109" s="1"/>
    </row>
    <row r="110" spans="1:5" ht="12.95" customHeight="1">
      <c r="A110" s="32" t="s">
        <v>2110</v>
      </c>
      <c r="B110" s="33" t="s">
        <v>2111</v>
      </c>
      <c r="C110" s="34">
        <v>0.92</v>
      </c>
      <c r="D110" s="35">
        <v>0.69</v>
      </c>
      <c r="E110" s="1"/>
    </row>
    <row r="111" spans="1:5" ht="12.95" customHeight="1">
      <c r="A111" s="32" t="s">
        <v>2112</v>
      </c>
      <c r="B111" s="33" t="s">
        <v>2113</v>
      </c>
      <c r="C111" s="34">
        <v>11.01</v>
      </c>
      <c r="D111" s="35">
        <v>8.33</v>
      </c>
      <c r="E111" s="1"/>
    </row>
    <row r="112" spans="1:5" ht="12.95" customHeight="1">
      <c r="A112" s="32" t="s">
        <v>2114</v>
      </c>
      <c r="B112" s="33" t="s">
        <v>2115</v>
      </c>
      <c r="C112" s="34">
        <v>0.08</v>
      </c>
      <c r="D112" s="35">
        <v>0.06</v>
      </c>
      <c r="E112" s="1"/>
    </row>
    <row r="113" spans="1:5" ht="12.95" customHeight="1">
      <c r="A113" s="32" t="s">
        <v>2116</v>
      </c>
      <c r="B113" s="33" t="s">
        <v>2117</v>
      </c>
      <c r="C113" s="34">
        <v>0.73</v>
      </c>
      <c r="D113" s="35">
        <v>0.56</v>
      </c>
      <c r="E113" s="1"/>
    </row>
    <row r="114" spans="1:5" ht="12.95" customHeight="1">
      <c r="A114" s="32" t="s">
        <v>2118</v>
      </c>
      <c r="B114" s="33" t="s">
        <v>2119</v>
      </c>
      <c r="C114" s="34">
        <v>1.67</v>
      </c>
      <c r="D114" s="35">
        <v>0</v>
      </c>
      <c r="E114" s="1"/>
    </row>
    <row r="115" spans="1:5" ht="12.95" customHeight="1">
      <c r="A115" s="32" t="s">
        <v>2120</v>
      </c>
      <c r="B115" s="33" t="s">
        <v>2121</v>
      </c>
      <c r="C115" s="34">
        <v>0.12</v>
      </c>
      <c r="D115" s="35">
        <v>0.09</v>
      </c>
      <c r="E115" s="1"/>
    </row>
    <row r="116" spans="1:5" ht="12.95" customHeight="1">
      <c r="A116" s="32" t="s">
        <v>2122</v>
      </c>
      <c r="B116" s="33" t="s">
        <v>2123</v>
      </c>
      <c r="C116" s="34">
        <v>11.8</v>
      </c>
      <c r="D116" s="35">
        <v>8.93</v>
      </c>
      <c r="E116" s="1"/>
    </row>
    <row r="117" spans="1:5" ht="12.95" customHeight="1">
      <c r="A117" s="32" t="s">
        <v>2124</v>
      </c>
      <c r="B117" s="33" t="s">
        <v>2125</v>
      </c>
      <c r="C117" s="34">
        <v>0.03</v>
      </c>
      <c r="D117" s="35">
        <v>0.02</v>
      </c>
      <c r="E117" s="1"/>
    </row>
    <row r="118" spans="1:5" ht="15" customHeight="1">
      <c r="A118" s="1"/>
      <c r="B118" s="36" t="s">
        <v>2103</v>
      </c>
      <c r="C118" s="37">
        <v>47.959999999999994</v>
      </c>
      <c r="D118" s="37">
        <v>18.68</v>
      </c>
      <c r="E118" s="1"/>
    </row>
    <row r="119" spans="1:5" ht="12" customHeight="1">
      <c r="A119" s="1"/>
      <c r="B119" s="502" t="s">
        <v>0</v>
      </c>
      <c r="C119" s="503"/>
      <c r="D119" s="1"/>
      <c r="E119" s="1"/>
    </row>
    <row r="120" spans="1:5" ht="12.95" customHeight="1">
      <c r="A120" s="30" t="s">
        <v>2126</v>
      </c>
      <c r="B120" s="31" t="s">
        <v>2127</v>
      </c>
      <c r="C120" s="1"/>
      <c r="D120" s="1"/>
      <c r="E120" s="1"/>
    </row>
    <row r="121" spans="1:5" ht="12.95" customHeight="1">
      <c r="A121" s="32" t="s">
        <v>2128</v>
      </c>
      <c r="B121" s="33" t="s">
        <v>2129</v>
      </c>
      <c r="C121" s="34">
        <v>7.12</v>
      </c>
      <c r="D121" s="35">
        <v>5.39</v>
      </c>
      <c r="E121" s="1"/>
    </row>
    <row r="122" spans="1:5" ht="12.95" customHeight="1">
      <c r="A122" s="32" t="s">
        <v>2130</v>
      </c>
      <c r="B122" s="33" t="s">
        <v>2131</v>
      </c>
      <c r="C122" s="34">
        <v>0.4</v>
      </c>
      <c r="D122" s="35">
        <v>0.3</v>
      </c>
      <c r="E122" s="1"/>
    </row>
    <row r="123" spans="1:5" ht="12.95" customHeight="1">
      <c r="A123" s="32" t="s">
        <v>2132</v>
      </c>
      <c r="B123" s="33" t="s">
        <v>2133</v>
      </c>
      <c r="C123" s="34">
        <v>2.4</v>
      </c>
      <c r="D123" s="35">
        <v>1.82</v>
      </c>
      <c r="E123" s="1"/>
    </row>
    <row r="124" spans="1:5" ht="12.95" customHeight="1">
      <c r="A124" s="32" t="s">
        <v>2134</v>
      </c>
      <c r="B124" s="33" t="s">
        <v>2135</v>
      </c>
      <c r="C124" s="34">
        <v>4.83</v>
      </c>
      <c r="D124" s="35">
        <v>3.66</v>
      </c>
      <c r="E124" s="1"/>
    </row>
    <row r="125" spans="1:5" ht="12.95" customHeight="1">
      <c r="A125" s="32" t="s">
        <v>2136</v>
      </c>
      <c r="B125" s="33" t="s">
        <v>2137</v>
      </c>
      <c r="C125" s="34">
        <v>0.6</v>
      </c>
      <c r="D125" s="35">
        <v>0.45</v>
      </c>
      <c r="E125" s="1"/>
    </row>
    <row r="126" spans="1:5" ht="15" customHeight="1">
      <c r="A126" s="1"/>
      <c r="B126" s="36" t="s">
        <v>2103</v>
      </c>
      <c r="C126" s="37">
        <v>15.35</v>
      </c>
      <c r="D126" s="37">
        <v>11.62</v>
      </c>
      <c r="E126" s="1"/>
    </row>
    <row r="127" spans="1:5" ht="12" customHeight="1">
      <c r="A127" s="1"/>
      <c r="B127" s="502" t="s">
        <v>0</v>
      </c>
      <c r="C127" s="503"/>
      <c r="D127" s="1"/>
      <c r="E127" s="1"/>
    </row>
    <row r="128" spans="1:5" ht="12.95" customHeight="1">
      <c r="A128" s="30" t="s">
        <v>2138</v>
      </c>
      <c r="B128" s="31" t="s">
        <v>2139</v>
      </c>
      <c r="C128" s="1"/>
      <c r="D128" s="1"/>
      <c r="E128" s="1"/>
    </row>
    <row r="129" spans="1:5" ht="12.95" customHeight="1">
      <c r="A129" s="32" t="s">
        <v>2140</v>
      </c>
      <c r="B129" s="33" t="s">
        <v>2141</v>
      </c>
      <c r="C129" s="34">
        <v>8.06</v>
      </c>
      <c r="D129" s="35">
        <v>3.14</v>
      </c>
      <c r="E129" s="1"/>
    </row>
    <row r="130" spans="1:5" ht="18" customHeight="1">
      <c r="A130" s="32" t="s">
        <v>2142</v>
      </c>
      <c r="B130" s="33" t="s">
        <v>2143</v>
      </c>
      <c r="C130" s="34">
        <v>0.64</v>
      </c>
      <c r="D130" s="35">
        <v>0.48</v>
      </c>
      <c r="E130" s="1"/>
    </row>
    <row r="131" spans="1:5" ht="15" customHeight="1">
      <c r="A131" s="1"/>
      <c r="B131" s="36" t="s">
        <v>2103</v>
      </c>
      <c r="C131" s="37">
        <v>8.700000000000001</v>
      </c>
      <c r="D131" s="37">
        <v>3.62</v>
      </c>
      <c r="E131" s="1"/>
    </row>
    <row r="132" spans="1:5" ht="15" customHeight="1">
      <c r="A132" s="1"/>
      <c r="B132" s="502" t="s">
        <v>0</v>
      </c>
      <c r="C132" s="503"/>
      <c r="D132" s="1"/>
      <c r="E132" s="1"/>
    </row>
    <row r="133" spans="1:5" ht="36.95" customHeight="1">
      <c r="A133" s="1"/>
      <c r="B133" s="506" t="s">
        <v>2151</v>
      </c>
      <c r="C133" s="507"/>
      <c r="D133" s="507"/>
      <c r="E133" s="1"/>
    </row>
    <row r="134" spans="1:5" ht="24" customHeight="1">
      <c r="A134" s="1"/>
      <c r="B134" s="506" t="s">
        <v>2152</v>
      </c>
      <c r="C134" s="507"/>
      <c r="D134" s="507"/>
      <c r="E134" s="507"/>
    </row>
  </sheetData>
  <mergeCells count="26">
    <mergeCell ref="A1:E1"/>
    <mergeCell ref="B2:C2"/>
    <mergeCell ref="B4:C4"/>
    <mergeCell ref="B16:C16"/>
    <mergeCell ref="B29:C29"/>
    <mergeCell ref="B37:C37"/>
    <mergeCell ref="B42:C42"/>
    <mergeCell ref="B43:D43"/>
    <mergeCell ref="B44:E44"/>
    <mergeCell ref="B45:C45"/>
    <mergeCell ref="B47:C47"/>
    <mergeCell ref="B59:C59"/>
    <mergeCell ref="B72:C72"/>
    <mergeCell ref="B80:C80"/>
    <mergeCell ref="B85:C85"/>
    <mergeCell ref="B86:D86"/>
    <mergeCell ref="B87:E87"/>
    <mergeCell ref="B88:C88"/>
    <mergeCell ref="B90:C90"/>
    <mergeCell ref="B94:C94"/>
    <mergeCell ref="B134:E134"/>
    <mergeCell ref="B106:C106"/>
    <mergeCell ref="B119:C119"/>
    <mergeCell ref="B127:C127"/>
    <mergeCell ref="B132:C132"/>
    <mergeCell ref="B133:D133"/>
  </mergeCells>
  <printOptions/>
  <pageMargins left="0.2777777777777778" right="0.2777777777777778" top="0.2777777777777778" bottom="0.2777777777777778" header="0" footer="0"/>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8000860214233"/>
    <pageSetUpPr fitToPage="1"/>
  </sheetPr>
  <dimension ref="A1:AL190"/>
  <sheetViews>
    <sheetView view="pageLayout" workbookViewId="0" topLeftCell="B1">
      <selection activeCell="B68" sqref="B68:G187"/>
    </sheetView>
  </sheetViews>
  <sheetFormatPr defaultColWidth="9.140625" defaultRowHeight="15"/>
  <cols>
    <col min="1" max="1" width="36.140625" style="56" customWidth="1"/>
    <col min="2" max="2" width="12.7109375" style="46" customWidth="1"/>
    <col min="3" max="3" width="13.28125" style="46" bestFit="1" customWidth="1"/>
    <col min="4" max="4" width="61.57421875" style="78" customWidth="1"/>
    <col min="5" max="5" width="7.57421875" style="46" customWidth="1"/>
    <col min="6" max="6" width="16.8515625" style="67" customWidth="1"/>
    <col min="7" max="7" width="36.421875" style="50" bestFit="1" customWidth="1"/>
    <col min="8" max="8" width="7.8515625" style="46" bestFit="1" customWidth="1"/>
    <col min="9" max="9" width="11.8515625" style="46" bestFit="1" customWidth="1"/>
    <col min="10" max="12" width="8.7109375" style="46" customWidth="1"/>
    <col min="13" max="13" width="43.00390625" style="46" customWidth="1"/>
    <col min="14" max="17" width="8.7109375" style="46" customWidth="1"/>
    <col min="18" max="21" width="9.140625" style="46" customWidth="1"/>
    <col min="22" max="22" width="10.140625" style="46" customWidth="1"/>
    <col min="23" max="23" width="9.140625" style="46" customWidth="1"/>
    <col min="24" max="16384" width="9.140625" style="156" customWidth="1"/>
  </cols>
  <sheetData>
    <row r="1" spans="1:7" ht="15">
      <c r="A1" s="414" t="s">
        <v>2160</v>
      </c>
      <c r="B1" s="417" t="s">
        <v>2161</v>
      </c>
      <c r="C1" s="418"/>
      <c r="D1" s="42" t="s">
        <v>2162</v>
      </c>
      <c r="E1" s="43" t="s">
        <v>2163</v>
      </c>
      <c r="F1" s="44">
        <v>20000</v>
      </c>
      <c r="G1" s="45"/>
    </row>
    <row r="2" spans="1:6" ht="15">
      <c r="A2" s="415"/>
      <c r="B2" s="419" t="s">
        <v>2164</v>
      </c>
      <c r="C2" s="420"/>
      <c r="D2" s="47" t="s">
        <v>2165</v>
      </c>
      <c r="E2" s="48" t="s">
        <v>2163</v>
      </c>
      <c r="F2" s="49">
        <v>6</v>
      </c>
    </row>
    <row r="3" spans="1:6" ht="15">
      <c r="A3" s="415"/>
      <c r="B3" s="419" t="s">
        <v>2166</v>
      </c>
      <c r="C3" s="420"/>
      <c r="D3" s="47" t="s">
        <v>2167</v>
      </c>
      <c r="E3" s="48" t="s">
        <v>2168</v>
      </c>
      <c r="F3" s="49">
        <f>F1*F2</f>
        <v>120000</v>
      </c>
    </row>
    <row r="4" spans="1:6" ht="15">
      <c r="A4" s="415"/>
      <c r="B4" s="419" t="s">
        <v>2169</v>
      </c>
      <c r="C4" s="420"/>
      <c r="D4" s="47" t="s">
        <v>2170</v>
      </c>
      <c r="E4" s="48" t="s">
        <v>2168</v>
      </c>
      <c r="F4" s="49">
        <f>F1*2*2</f>
        <v>80000</v>
      </c>
    </row>
    <row r="5" spans="1:6" ht="15">
      <c r="A5" s="415"/>
      <c r="B5" s="421" t="s">
        <v>2171</v>
      </c>
      <c r="C5" s="422"/>
      <c r="D5" s="47" t="s">
        <v>2172</v>
      </c>
      <c r="E5" s="48" t="s">
        <v>2163</v>
      </c>
      <c r="F5" s="49">
        <f>F1*2</f>
        <v>40000</v>
      </c>
    </row>
    <row r="6" spans="1:6" ht="15">
      <c r="A6" s="415"/>
      <c r="B6" s="419" t="s">
        <v>2173</v>
      </c>
      <c r="C6" s="420"/>
      <c r="D6" s="47" t="s">
        <v>2163</v>
      </c>
      <c r="E6" s="51">
        <v>0.5</v>
      </c>
      <c r="F6" s="49">
        <f>F4*E6</f>
        <v>40000</v>
      </c>
    </row>
    <row r="7" spans="1:6" ht="12.75" thickBot="1">
      <c r="A7" s="415"/>
      <c r="B7" s="419" t="s">
        <v>2174</v>
      </c>
      <c r="C7" s="420"/>
      <c r="D7" s="47" t="s">
        <v>2163</v>
      </c>
      <c r="E7" s="51">
        <v>0.5</v>
      </c>
      <c r="F7" s="49">
        <f>F5*E7</f>
        <v>20000</v>
      </c>
    </row>
    <row r="8" spans="1:7" ht="12.75" thickBot="1">
      <c r="A8" s="416"/>
      <c r="B8" s="423" t="s">
        <v>2175</v>
      </c>
      <c r="C8" s="424"/>
      <c r="D8" s="52" t="s">
        <v>2176</v>
      </c>
      <c r="E8" s="53">
        <v>1</v>
      </c>
      <c r="F8" s="54">
        <v>166</v>
      </c>
      <c r="G8" s="55">
        <f>F1/120*2</f>
        <v>333.3333333333333</v>
      </c>
    </row>
    <row r="9" spans="2:6" ht="12.75" thickBot="1">
      <c r="B9" s="57"/>
      <c r="C9" s="57"/>
      <c r="D9" s="58"/>
      <c r="E9" s="59"/>
      <c r="F9" s="60"/>
    </row>
    <row r="10" spans="1:7" ht="12.75" thickBot="1">
      <c r="A10" s="400" t="s">
        <v>2177</v>
      </c>
      <c r="B10" s="427" t="s">
        <v>2178</v>
      </c>
      <c r="C10" s="428"/>
      <c r="D10" s="61" t="s">
        <v>2179</v>
      </c>
      <c r="E10" s="62">
        <v>1</v>
      </c>
      <c r="F10" s="63">
        <f>F3*E10</f>
        <v>120000</v>
      </c>
      <c r="G10" s="50" t="s">
        <v>2168</v>
      </c>
    </row>
    <row r="11" spans="1:8" ht="15">
      <c r="A11" s="401"/>
      <c r="B11" s="429" t="s">
        <v>2180</v>
      </c>
      <c r="C11" s="430"/>
      <c r="D11" s="64" t="s">
        <v>2181</v>
      </c>
      <c r="E11" s="65">
        <v>0.7</v>
      </c>
      <c r="F11" s="66">
        <f>$F$10*70%*E11</f>
        <v>58799.99999999999</v>
      </c>
      <c r="G11" s="50" t="s">
        <v>2168</v>
      </c>
      <c r="H11" s="67"/>
    </row>
    <row r="12" spans="1:7" ht="12.75" thickBot="1">
      <c r="A12" s="401"/>
      <c r="B12" s="431"/>
      <c r="C12" s="432"/>
      <c r="D12" s="64" t="s">
        <v>2182</v>
      </c>
      <c r="E12" s="65">
        <v>0.3</v>
      </c>
      <c r="F12" s="66">
        <f aca="true" t="shared" si="0" ref="F12">$F$10*30%*E12</f>
        <v>10800</v>
      </c>
      <c r="G12" s="50" t="s">
        <v>2168</v>
      </c>
    </row>
    <row r="13" spans="1:8" ht="15">
      <c r="A13" s="425"/>
      <c r="B13" s="429" t="s">
        <v>2183</v>
      </c>
      <c r="C13" s="430"/>
      <c r="D13" s="68" t="s">
        <v>2184</v>
      </c>
      <c r="E13" s="69">
        <v>0.2</v>
      </c>
      <c r="F13" s="70">
        <f>$F$10*30%*E13</f>
        <v>7200</v>
      </c>
      <c r="G13" s="50" t="s">
        <v>2168</v>
      </c>
      <c r="H13" s="59"/>
    </row>
    <row r="14" spans="1:8" ht="15">
      <c r="A14" s="425"/>
      <c r="B14" s="433"/>
      <c r="C14" s="434"/>
      <c r="D14" s="71" t="s">
        <v>2185</v>
      </c>
      <c r="E14" s="72">
        <v>0.4</v>
      </c>
      <c r="F14" s="70">
        <f>$F$10*30%*E14</f>
        <v>14400</v>
      </c>
      <c r="G14" s="50" t="s">
        <v>2168</v>
      </c>
      <c r="H14" s="59"/>
    </row>
    <row r="15" spans="1:8" ht="15">
      <c r="A15" s="425"/>
      <c r="B15" s="433"/>
      <c r="C15" s="434"/>
      <c r="D15" s="71" t="s">
        <v>2186</v>
      </c>
      <c r="E15" s="72">
        <v>0.2</v>
      </c>
      <c r="F15" s="70">
        <f>$F$10*30%*E15</f>
        <v>7200</v>
      </c>
      <c r="G15" s="50" t="s">
        <v>2168</v>
      </c>
      <c r="H15" s="59"/>
    </row>
    <row r="16" spans="1:8" ht="15">
      <c r="A16" s="425"/>
      <c r="B16" s="433"/>
      <c r="C16" s="434"/>
      <c r="D16" s="71" t="s">
        <v>2187</v>
      </c>
      <c r="E16" s="72">
        <v>0.1</v>
      </c>
      <c r="F16" s="70">
        <f>$F$10*30%*E16</f>
        <v>3600</v>
      </c>
      <c r="G16" s="50" t="s">
        <v>2168</v>
      </c>
      <c r="H16" s="59"/>
    </row>
    <row r="17" spans="1:8" ht="12.75" thickBot="1">
      <c r="A17" s="425"/>
      <c r="B17" s="431"/>
      <c r="C17" s="432"/>
      <c r="D17" s="71" t="s">
        <v>2188</v>
      </c>
      <c r="E17" s="72">
        <v>0.1</v>
      </c>
      <c r="F17" s="70">
        <f>$F$10*30%*E17</f>
        <v>3600</v>
      </c>
      <c r="G17" s="50" t="s">
        <v>2168</v>
      </c>
      <c r="H17" s="59"/>
    </row>
    <row r="18" spans="1:8" ht="15">
      <c r="A18" s="425"/>
      <c r="B18" s="429" t="s">
        <v>2189</v>
      </c>
      <c r="C18" s="430"/>
      <c r="D18" s="42" t="s">
        <v>2190</v>
      </c>
      <c r="E18" s="73" t="s">
        <v>2168</v>
      </c>
      <c r="F18" s="49">
        <f>SUM(F15:F17)</f>
        <v>14400</v>
      </c>
      <c r="G18" s="50" t="s">
        <v>2168</v>
      </c>
      <c r="H18" s="59"/>
    </row>
    <row r="19" spans="1:8" ht="15">
      <c r="A19" s="425"/>
      <c r="B19" s="433"/>
      <c r="C19" s="434"/>
      <c r="D19" s="47" t="s">
        <v>2191</v>
      </c>
      <c r="E19" s="74" t="s">
        <v>2168</v>
      </c>
      <c r="F19" s="49">
        <f>F10</f>
        <v>120000</v>
      </c>
      <c r="G19" s="50" t="s">
        <v>2168</v>
      </c>
      <c r="H19" s="59"/>
    </row>
    <row r="20" spans="1:7" ht="15">
      <c r="A20" s="425"/>
      <c r="B20" s="433"/>
      <c r="C20" s="434"/>
      <c r="D20" s="47" t="s">
        <v>2192</v>
      </c>
      <c r="E20" s="74" t="s">
        <v>2193</v>
      </c>
      <c r="F20" s="49">
        <f>12*2000</f>
        <v>24000</v>
      </c>
      <c r="G20" s="75"/>
    </row>
    <row r="21" spans="1:7" ht="12.75" thickBot="1">
      <c r="A21" s="426"/>
      <c r="B21" s="431"/>
      <c r="C21" s="432"/>
      <c r="D21" s="52"/>
      <c r="E21" s="76"/>
      <c r="F21" s="77"/>
      <c r="G21" s="75"/>
    </row>
    <row r="22" ht="12.75" thickBot="1"/>
    <row r="23" spans="1:22" ht="12.75" thickBot="1">
      <c r="A23" s="400" t="s">
        <v>2194</v>
      </c>
      <c r="B23" s="403" t="s">
        <v>2195</v>
      </c>
      <c r="C23" s="404"/>
      <c r="D23" s="79" t="s">
        <v>2196</v>
      </c>
      <c r="E23" s="80">
        <v>0.6</v>
      </c>
      <c r="F23" s="81">
        <f>F1*E23</f>
        <v>12000</v>
      </c>
      <c r="G23" s="82" t="s">
        <v>2197</v>
      </c>
      <c r="H23" s="83" t="s">
        <v>2198</v>
      </c>
      <c r="I23" s="83" t="s">
        <v>2199</v>
      </c>
      <c r="J23" s="408" t="s">
        <v>2200</v>
      </c>
      <c r="K23" s="409"/>
      <c r="L23" s="410"/>
      <c r="M23" s="411" t="s">
        <v>2201</v>
      </c>
      <c r="N23" s="412"/>
      <c r="O23" s="412"/>
      <c r="P23" s="412"/>
      <c r="Q23" s="413"/>
      <c r="R23" s="408" t="s">
        <v>2202</v>
      </c>
      <c r="S23" s="409"/>
      <c r="T23" s="409"/>
      <c r="U23" s="410"/>
      <c r="V23" s="84"/>
    </row>
    <row r="24" spans="1:21" ht="15">
      <c r="A24" s="401"/>
      <c r="B24" s="85"/>
      <c r="C24" s="86" t="s">
        <v>2203</v>
      </c>
      <c r="D24" s="87" t="s">
        <v>2204</v>
      </c>
      <c r="E24" s="88"/>
      <c r="F24" s="89">
        <f>$F$23*30%</f>
        <v>3600</v>
      </c>
      <c r="G24" s="90"/>
      <c r="H24" s="84"/>
      <c r="I24" s="84"/>
      <c r="J24" s="91">
        <v>400</v>
      </c>
      <c r="K24" s="92">
        <v>600</v>
      </c>
      <c r="L24" s="93">
        <v>800</v>
      </c>
      <c r="M24" s="94">
        <v>400</v>
      </c>
      <c r="N24" s="84">
        <v>600</v>
      </c>
      <c r="O24" s="84">
        <v>800</v>
      </c>
      <c r="P24" s="84">
        <v>1000</v>
      </c>
      <c r="Q24" s="95">
        <v>1500</v>
      </c>
      <c r="R24" s="91">
        <v>400</v>
      </c>
      <c r="S24" s="92">
        <v>600</v>
      </c>
      <c r="T24" s="92">
        <v>800</v>
      </c>
      <c r="U24" s="93">
        <v>1000</v>
      </c>
    </row>
    <row r="25" spans="1:21" ht="15">
      <c r="A25" s="401"/>
      <c r="B25" s="48"/>
      <c r="C25" s="96"/>
      <c r="D25" s="97" t="s">
        <v>2205</v>
      </c>
      <c r="E25" s="98">
        <v>0.6</v>
      </c>
      <c r="F25" s="49">
        <f>$F$24*E25</f>
        <v>2160</v>
      </c>
      <c r="G25" s="90">
        <f>F25/40</f>
        <v>54</v>
      </c>
      <c r="H25" s="84">
        <v>27</v>
      </c>
      <c r="I25" s="84">
        <f>H25</f>
        <v>27</v>
      </c>
      <c r="J25" s="99">
        <f>F25</f>
        <v>2160</v>
      </c>
      <c r="K25" s="100"/>
      <c r="L25" s="101"/>
      <c r="M25" s="102"/>
      <c r="N25" s="103"/>
      <c r="O25" s="103"/>
      <c r="P25" s="103"/>
      <c r="Q25" s="104"/>
      <c r="R25" s="105"/>
      <c r="S25" s="100"/>
      <c r="T25" s="100"/>
      <c r="U25" s="101"/>
    </row>
    <row r="26" spans="1:21" ht="15">
      <c r="A26" s="401"/>
      <c r="B26" s="84"/>
      <c r="C26" s="96"/>
      <c r="D26" s="106" t="s">
        <v>2206</v>
      </c>
      <c r="E26" s="107">
        <v>0.2</v>
      </c>
      <c r="F26" s="49">
        <f aca="true" t="shared" si="1" ref="F26:F27">$F$24*E26</f>
        <v>720</v>
      </c>
      <c r="G26" s="90">
        <f aca="true" t="shared" si="2" ref="G26:G38">F26/40</f>
        <v>18</v>
      </c>
      <c r="H26" s="84">
        <v>9</v>
      </c>
      <c r="I26" s="84">
        <f>H26</f>
        <v>9</v>
      </c>
      <c r="J26" s="91"/>
      <c r="K26" s="108">
        <f>F26</f>
        <v>720</v>
      </c>
      <c r="L26" s="93"/>
      <c r="M26" s="94"/>
      <c r="N26" s="84"/>
      <c r="O26" s="84"/>
      <c r="P26" s="84"/>
      <c r="Q26" s="95"/>
      <c r="R26" s="91"/>
      <c r="S26" s="92"/>
      <c r="T26" s="92"/>
      <c r="U26" s="93"/>
    </row>
    <row r="27" spans="1:21" ht="12.75" thickBot="1">
      <c r="A27" s="401"/>
      <c r="B27" s="84"/>
      <c r="C27" s="109"/>
      <c r="D27" s="110" t="s">
        <v>2207</v>
      </c>
      <c r="E27" s="111">
        <v>0.2</v>
      </c>
      <c r="F27" s="49">
        <f t="shared" si="1"/>
        <v>720</v>
      </c>
      <c r="G27" s="90">
        <f t="shared" si="2"/>
        <v>18</v>
      </c>
      <c r="H27" s="84">
        <v>9</v>
      </c>
      <c r="I27" s="84"/>
      <c r="J27" s="112"/>
      <c r="K27" s="113"/>
      <c r="L27" s="114">
        <f>F27</f>
        <v>720</v>
      </c>
      <c r="M27" s="115"/>
      <c r="N27" s="116"/>
      <c r="O27" s="116"/>
      <c r="P27" s="116"/>
      <c r="Q27" s="117"/>
      <c r="R27" s="112"/>
      <c r="S27" s="113"/>
      <c r="T27" s="113"/>
      <c r="U27" s="118"/>
    </row>
    <row r="28" spans="1:21" ht="15">
      <c r="A28" s="401"/>
      <c r="B28" s="84"/>
      <c r="C28" s="119" t="s">
        <v>2208</v>
      </c>
      <c r="D28" s="120" t="s">
        <v>2209</v>
      </c>
      <c r="E28" s="121"/>
      <c r="F28" s="89">
        <f>$F$23*30%</f>
        <v>3600</v>
      </c>
      <c r="G28" s="90"/>
      <c r="H28" s="84"/>
      <c r="I28" s="84"/>
      <c r="J28" s="105"/>
      <c r="K28" s="100"/>
      <c r="L28" s="101"/>
      <c r="M28" s="102"/>
      <c r="N28" s="103"/>
      <c r="O28" s="103"/>
      <c r="P28" s="103"/>
      <c r="Q28" s="104"/>
      <c r="R28" s="105"/>
      <c r="S28" s="100"/>
      <c r="T28" s="100"/>
      <c r="U28" s="101"/>
    </row>
    <row r="29" spans="1:21" ht="15">
      <c r="A29" s="401"/>
      <c r="B29" s="84"/>
      <c r="C29" s="122"/>
      <c r="D29" s="97" t="s">
        <v>2210</v>
      </c>
      <c r="E29" s="98">
        <v>0.6</v>
      </c>
      <c r="F29" s="49">
        <f>$F$28*E29</f>
        <v>2160</v>
      </c>
      <c r="G29" s="90">
        <f t="shared" si="2"/>
        <v>54</v>
      </c>
      <c r="H29" s="84">
        <v>27</v>
      </c>
      <c r="I29" s="84">
        <f>H29</f>
        <v>27</v>
      </c>
      <c r="J29" s="123"/>
      <c r="K29" s="92"/>
      <c r="L29" s="93"/>
      <c r="M29" s="124">
        <f>F29</f>
        <v>2160</v>
      </c>
      <c r="N29" s="84"/>
      <c r="O29" s="84"/>
      <c r="P29" s="84"/>
      <c r="Q29" s="95"/>
      <c r="R29" s="91"/>
      <c r="S29" s="92"/>
      <c r="T29" s="92"/>
      <c r="U29" s="93"/>
    </row>
    <row r="30" spans="1:21" ht="15">
      <c r="A30" s="401"/>
      <c r="B30" s="84"/>
      <c r="C30" s="122"/>
      <c r="D30" s="97" t="s">
        <v>2211</v>
      </c>
      <c r="E30" s="98">
        <v>0.1</v>
      </c>
      <c r="F30" s="49">
        <f aca="true" t="shared" si="3" ref="F30:F33">$F$28*E30</f>
        <v>360</v>
      </c>
      <c r="G30" s="90">
        <f t="shared" si="2"/>
        <v>9</v>
      </c>
      <c r="H30" s="84">
        <v>4</v>
      </c>
      <c r="I30" s="84">
        <f>H30</f>
        <v>4</v>
      </c>
      <c r="J30" s="91"/>
      <c r="K30" s="108"/>
      <c r="L30" s="93"/>
      <c r="M30" s="94"/>
      <c r="N30" s="125">
        <f>F30</f>
        <v>360</v>
      </c>
      <c r="O30" s="84"/>
      <c r="P30" s="84"/>
      <c r="Q30" s="95"/>
      <c r="R30" s="91"/>
      <c r="S30" s="92"/>
      <c r="T30" s="92"/>
      <c r="U30" s="93"/>
    </row>
    <row r="31" spans="1:21" ht="15">
      <c r="A31" s="401"/>
      <c r="B31" s="84"/>
      <c r="C31" s="122"/>
      <c r="D31" s="97" t="s">
        <v>2212</v>
      </c>
      <c r="E31" s="98">
        <v>0.1</v>
      </c>
      <c r="F31" s="49">
        <f t="shared" si="3"/>
        <v>360</v>
      </c>
      <c r="G31" s="90">
        <f t="shared" si="2"/>
        <v>9</v>
      </c>
      <c r="H31" s="84">
        <v>4</v>
      </c>
      <c r="I31" s="84"/>
      <c r="J31" s="91"/>
      <c r="K31" s="92"/>
      <c r="L31" s="93"/>
      <c r="M31" s="94"/>
      <c r="N31" s="84"/>
      <c r="O31" s="125">
        <f>F31</f>
        <v>360</v>
      </c>
      <c r="P31" s="84"/>
      <c r="Q31" s="95"/>
      <c r="R31" s="91"/>
      <c r="S31" s="92"/>
      <c r="T31" s="92"/>
      <c r="U31" s="93"/>
    </row>
    <row r="32" spans="1:21" ht="15">
      <c r="A32" s="401"/>
      <c r="B32" s="84"/>
      <c r="C32" s="122"/>
      <c r="D32" s="97" t="s">
        <v>2213</v>
      </c>
      <c r="E32" s="98">
        <v>0.1</v>
      </c>
      <c r="F32" s="49">
        <f t="shared" si="3"/>
        <v>360</v>
      </c>
      <c r="G32" s="90">
        <f t="shared" si="2"/>
        <v>9</v>
      </c>
      <c r="H32" s="84">
        <v>4</v>
      </c>
      <c r="I32" s="84"/>
      <c r="J32" s="91"/>
      <c r="K32" s="92"/>
      <c r="L32" s="93"/>
      <c r="M32" s="94"/>
      <c r="N32" s="84"/>
      <c r="O32" s="84"/>
      <c r="P32" s="125">
        <f>F32</f>
        <v>360</v>
      </c>
      <c r="Q32" s="95"/>
      <c r="R32" s="91"/>
      <c r="S32" s="92"/>
      <c r="T32" s="92"/>
      <c r="U32" s="93"/>
    </row>
    <row r="33" spans="1:21" ht="12.75" thickBot="1">
      <c r="A33" s="401"/>
      <c r="B33" s="84"/>
      <c r="C33" s="126"/>
      <c r="D33" s="127" t="s">
        <v>2214</v>
      </c>
      <c r="E33" s="128">
        <v>0.1</v>
      </c>
      <c r="F33" s="49">
        <f t="shared" si="3"/>
        <v>360</v>
      </c>
      <c r="G33" s="90">
        <f t="shared" si="2"/>
        <v>9</v>
      </c>
      <c r="H33" s="84">
        <v>4</v>
      </c>
      <c r="I33" s="84"/>
      <c r="J33" s="112"/>
      <c r="K33" s="113"/>
      <c r="L33" s="118"/>
      <c r="M33" s="115"/>
      <c r="N33" s="116"/>
      <c r="O33" s="116"/>
      <c r="P33" s="116"/>
      <c r="Q33" s="129">
        <f>F33</f>
        <v>360</v>
      </c>
      <c r="R33" s="112"/>
      <c r="S33" s="113"/>
      <c r="T33" s="113"/>
      <c r="U33" s="118"/>
    </row>
    <row r="34" spans="1:21" ht="15">
      <c r="A34" s="401"/>
      <c r="B34" s="84"/>
      <c r="C34" s="119" t="s">
        <v>2215</v>
      </c>
      <c r="D34" s="120" t="s">
        <v>2216</v>
      </c>
      <c r="E34" s="121"/>
      <c r="F34" s="89">
        <f>$F$23*40%</f>
        <v>4800</v>
      </c>
      <c r="G34" s="90"/>
      <c r="H34" s="84"/>
      <c r="I34" s="84"/>
      <c r="J34" s="105"/>
      <c r="K34" s="100"/>
      <c r="L34" s="101"/>
      <c r="M34" s="102"/>
      <c r="N34" s="103"/>
      <c r="O34" s="103"/>
      <c r="P34" s="103"/>
      <c r="Q34" s="104"/>
      <c r="R34" s="105"/>
      <c r="S34" s="100"/>
      <c r="T34" s="100"/>
      <c r="U34" s="101"/>
    </row>
    <row r="35" spans="1:21" ht="15">
      <c r="A35" s="401"/>
      <c r="B35" s="84"/>
      <c r="C35" s="122"/>
      <c r="D35" s="97" t="s">
        <v>2217</v>
      </c>
      <c r="E35" s="98">
        <v>0.7</v>
      </c>
      <c r="F35" s="49">
        <f>$F$34*E35</f>
        <v>3360</v>
      </c>
      <c r="G35" s="90">
        <f t="shared" si="2"/>
        <v>84</v>
      </c>
      <c r="H35" s="84">
        <v>42</v>
      </c>
      <c r="I35" s="84">
        <f>H35</f>
        <v>42</v>
      </c>
      <c r="J35" s="123"/>
      <c r="K35" s="92"/>
      <c r="L35" s="93"/>
      <c r="M35" s="94"/>
      <c r="N35" s="84"/>
      <c r="O35" s="84"/>
      <c r="P35" s="84"/>
      <c r="Q35" s="95"/>
      <c r="R35" s="123">
        <f>F35</f>
        <v>3360</v>
      </c>
      <c r="S35" s="92"/>
      <c r="T35" s="92"/>
      <c r="U35" s="93"/>
    </row>
    <row r="36" spans="1:21" ht="15">
      <c r="A36" s="401"/>
      <c r="B36" s="84"/>
      <c r="C36" s="122"/>
      <c r="D36" s="106" t="s">
        <v>2218</v>
      </c>
      <c r="E36" s="107">
        <v>0.1</v>
      </c>
      <c r="F36" s="49">
        <f aca="true" t="shared" si="4" ref="F36:F38">$F$34*E36</f>
        <v>480</v>
      </c>
      <c r="G36" s="90">
        <f t="shared" si="2"/>
        <v>12</v>
      </c>
      <c r="H36" s="84">
        <v>6</v>
      </c>
      <c r="I36" s="84">
        <f>H36</f>
        <v>6</v>
      </c>
      <c r="J36" s="91"/>
      <c r="K36" s="108"/>
      <c r="L36" s="93"/>
      <c r="M36" s="94"/>
      <c r="N36" s="84"/>
      <c r="O36" s="84"/>
      <c r="P36" s="84"/>
      <c r="Q36" s="95"/>
      <c r="R36" s="91"/>
      <c r="S36" s="108">
        <f>F36</f>
        <v>480</v>
      </c>
      <c r="T36" s="92"/>
      <c r="U36" s="93"/>
    </row>
    <row r="37" spans="1:21" ht="15">
      <c r="A37" s="401"/>
      <c r="B37" s="84"/>
      <c r="C37" s="122"/>
      <c r="D37" s="106" t="s">
        <v>2219</v>
      </c>
      <c r="E37" s="107">
        <v>0.1</v>
      </c>
      <c r="F37" s="49">
        <f t="shared" si="4"/>
        <v>480</v>
      </c>
      <c r="G37" s="90">
        <f t="shared" si="2"/>
        <v>12</v>
      </c>
      <c r="H37" s="84">
        <v>6</v>
      </c>
      <c r="I37" s="84"/>
      <c r="J37" s="91"/>
      <c r="K37" s="92"/>
      <c r="L37" s="93"/>
      <c r="M37" s="94"/>
      <c r="N37" s="84"/>
      <c r="O37" s="84"/>
      <c r="P37" s="84"/>
      <c r="Q37" s="95"/>
      <c r="R37" s="91"/>
      <c r="S37" s="92"/>
      <c r="T37" s="108">
        <f>F37</f>
        <v>480</v>
      </c>
      <c r="U37" s="93"/>
    </row>
    <row r="38" spans="1:21" ht="12.75" thickBot="1">
      <c r="A38" s="401"/>
      <c r="B38" s="84"/>
      <c r="C38" s="126"/>
      <c r="D38" s="110" t="s">
        <v>2220</v>
      </c>
      <c r="E38" s="111">
        <v>0.1</v>
      </c>
      <c r="F38" s="77">
        <f t="shared" si="4"/>
        <v>480</v>
      </c>
      <c r="G38" s="90">
        <f t="shared" si="2"/>
        <v>12</v>
      </c>
      <c r="H38" s="84">
        <v>6</v>
      </c>
      <c r="I38" s="84"/>
      <c r="J38" s="91"/>
      <c r="K38" s="92"/>
      <c r="L38" s="93"/>
      <c r="M38" s="94"/>
      <c r="N38" s="84"/>
      <c r="O38" s="84"/>
      <c r="P38" s="84"/>
      <c r="Q38" s="95"/>
      <c r="R38" s="91"/>
      <c r="S38" s="92"/>
      <c r="T38" s="92"/>
      <c r="U38" s="130">
        <f>F38</f>
        <v>480</v>
      </c>
    </row>
    <row r="39" spans="1:21" ht="12.75" thickBot="1">
      <c r="A39" s="401"/>
      <c r="B39" s="84"/>
      <c r="C39" s="84"/>
      <c r="D39" s="64"/>
      <c r="E39" s="131"/>
      <c r="F39" s="132"/>
      <c r="G39" s="90"/>
      <c r="H39" s="84"/>
      <c r="I39" s="84"/>
      <c r="J39" s="112"/>
      <c r="K39" s="113"/>
      <c r="L39" s="118"/>
      <c r="M39" s="115"/>
      <c r="N39" s="116"/>
      <c r="O39" s="116"/>
      <c r="P39" s="116"/>
      <c r="Q39" s="117"/>
      <c r="R39" s="112"/>
      <c r="S39" s="113"/>
      <c r="T39" s="113"/>
      <c r="U39" s="118"/>
    </row>
    <row r="40" spans="1:21" ht="12.75" thickBot="1">
      <c r="A40" s="402"/>
      <c r="B40" s="133"/>
      <c r="C40" s="134" t="s">
        <v>2221</v>
      </c>
      <c r="D40" s="61" t="s">
        <v>2222</v>
      </c>
      <c r="E40" s="135">
        <v>40</v>
      </c>
      <c r="F40" s="136">
        <f>F23/E40</f>
        <v>300</v>
      </c>
      <c r="G40" s="137">
        <f>SUM(G25:G39)</f>
        <v>300</v>
      </c>
      <c r="H40" s="133">
        <f>SUM(H24:H39)</f>
        <v>148</v>
      </c>
      <c r="I40" s="138">
        <f>SUM(I24:I39)</f>
        <v>115</v>
      </c>
      <c r="J40" s="123"/>
      <c r="K40" s="108"/>
      <c r="L40" s="130"/>
      <c r="M40" s="124"/>
      <c r="N40" s="125"/>
      <c r="O40" s="84"/>
      <c r="P40" s="84"/>
      <c r="Q40" s="95"/>
      <c r="R40" s="91"/>
      <c r="S40" s="92"/>
      <c r="T40" s="92"/>
      <c r="U40" s="93"/>
    </row>
    <row r="41" spans="2:21" ht="12.75" thickBot="1">
      <c r="B41" s="96"/>
      <c r="C41" s="84"/>
      <c r="D41" s="139"/>
      <c r="E41" s="84"/>
      <c r="F41" s="125"/>
      <c r="G41" s="140"/>
      <c r="H41" s="140"/>
      <c r="I41" s="140"/>
      <c r="J41" s="91"/>
      <c r="K41" s="92"/>
      <c r="L41" s="93"/>
      <c r="M41" s="141"/>
      <c r="N41" s="48"/>
      <c r="O41" s="48"/>
      <c r="P41" s="84"/>
      <c r="Q41" s="95"/>
      <c r="R41" s="91"/>
      <c r="S41" s="92"/>
      <c r="T41" s="92"/>
      <c r="U41" s="93"/>
    </row>
    <row r="42" spans="1:21" ht="12.75" thickBot="1">
      <c r="A42" s="400" t="s">
        <v>2223</v>
      </c>
      <c r="B42" s="403" t="s">
        <v>2224</v>
      </c>
      <c r="C42" s="404"/>
      <c r="D42" s="79" t="s">
        <v>2225</v>
      </c>
      <c r="E42" s="80">
        <v>0.4</v>
      </c>
      <c r="F42" s="81">
        <f>F1*E42</f>
        <v>8000</v>
      </c>
      <c r="G42" s="142" t="s">
        <v>2226</v>
      </c>
      <c r="H42" s="43" t="s">
        <v>2198</v>
      </c>
      <c r="I42" s="83" t="s">
        <v>2199</v>
      </c>
      <c r="J42" s="91"/>
      <c r="K42" s="92"/>
      <c r="L42" s="93"/>
      <c r="M42" s="141"/>
      <c r="N42" s="48"/>
      <c r="O42" s="48"/>
      <c r="P42" s="84"/>
      <c r="Q42" s="95"/>
      <c r="R42" s="91"/>
      <c r="S42" s="92"/>
      <c r="T42" s="92"/>
      <c r="U42" s="93"/>
    </row>
    <row r="43" spans="1:21" ht="15">
      <c r="A43" s="401"/>
      <c r="B43" s="48"/>
      <c r="C43" s="405" t="s">
        <v>2203</v>
      </c>
      <c r="D43" s="87" t="s">
        <v>2204</v>
      </c>
      <c r="E43" s="88"/>
      <c r="F43" s="89">
        <f>F42*30%</f>
        <v>2400</v>
      </c>
      <c r="G43" s="143"/>
      <c r="H43" s="48"/>
      <c r="I43" s="48"/>
      <c r="J43" s="105"/>
      <c r="K43" s="100"/>
      <c r="L43" s="101"/>
      <c r="M43" s="144"/>
      <c r="N43" s="145"/>
      <c r="O43" s="145"/>
      <c r="P43" s="103"/>
      <c r="Q43" s="104"/>
      <c r="R43" s="105"/>
      <c r="S43" s="100"/>
      <c r="T43" s="100"/>
      <c r="U43" s="101"/>
    </row>
    <row r="44" spans="1:21" ht="15">
      <c r="A44" s="401"/>
      <c r="B44" s="84"/>
      <c r="C44" s="406"/>
      <c r="D44" s="97" t="s">
        <v>2205</v>
      </c>
      <c r="E44" s="98">
        <v>0.6</v>
      </c>
      <c r="F44" s="49">
        <f>$F$43*E44</f>
        <v>1440</v>
      </c>
      <c r="G44" s="146">
        <f>F44/40</f>
        <v>36</v>
      </c>
      <c r="H44" s="48">
        <v>18</v>
      </c>
      <c r="I44" s="48">
        <v>84</v>
      </c>
      <c r="J44" s="123">
        <f>F44</f>
        <v>1440</v>
      </c>
      <c r="K44" s="92"/>
      <c r="L44" s="93"/>
      <c r="M44" s="141"/>
      <c r="N44" s="48"/>
      <c r="O44" s="48"/>
      <c r="P44" s="84"/>
      <c r="Q44" s="95"/>
      <c r="R44" s="91"/>
      <c r="S44" s="92"/>
      <c r="T44" s="92"/>
      <c r="U44" s="93"/>
    </row>
    <row r="45" spans="1:21" ht="15">
      <c r="A45" s="401"/>
      <c r="B45" s="84"/>
      <c r="C45" s="406"/>
      <c r="D45" s="106" t="s">
        <v>2206</v>
      </c>
      <c r="E45" s="107">
        <v>0.2</v>
      </c>
      <c r="F45" s="49">
        <f aca="true" t="shared" si="5" ref="F45:F46">$F$43*E45</f>
        <v>480</v>
      </c>
      <c r="G45" s="146">
        <f aca="true" t="shared" si="6" ref="G45:G57">F45/40</f>
        <v>12</v>
      </c>
      <c r="H45" s="48">
        <v>6</v>
      </c>
      <c r="I45" s="147">
        <v>28</v>
      </c>
      <c r="J45" s="91"/>
      <c r="K45" s="108">
        <f>F45</f>
        <v>480</v>
      </c>
      <c r="L45" s="93"/>
      <c r="M45" s="141"/>
      <c r="N45" s="48"/>
      <c r="O45" s="48"/>
      <c r="P45" s="84"/>
      <c r="Q45" s="95"/>
      <c r="R45" s="91"/>
      <c r="S45" s="92"/>
      <c r="T45" s="92"/>
      <c r="U45" s="93"/>
    </row>
    <row r="46" spans="1:21" ht="12.75" thickBot="1">
      <c r="A46" s="401"/>
      <c r="B46" s="84"/>
      <c r="C46" s="407"/>
      <c r="D46" s="110" t="s">
        <v>2207</v>
      </c>
      <c r="E46" s="111">
        <v>0.2</v>
      </c>
      <c r="F46" s="77">
        <f t="shared" si="5"/>
        <v>480</v>
      </c>
      <c r="G46" s="146">
        <f t="shared" si="6"/>
        <v>12</v>
      </c>
      <c r="H46" s="48">
        <v>6</v>
      </c>
      <c r="I46" s="147"/>
      <c r="J46" s="148"/>
      <c r="K46" s="149"/>
      <c r="L46" s="114">
        <f>F46</f>
        <v>480</v>
      </c>
      <c r="M46" s="150"/>
      <c r="N46" s="151"/>
      <c r="O46" s="151"/>
      <c r="P46" s="116"/>
      <c r="Q46" s="117"/>
      <c r="R46" s="112"/>
      <c r="S46" s="113"/>
      <c r="T46" s="113"/>
      <c r="U46" s="118"/>
    </row>
    <row r="47" spans="1:21" ht="15">
      <c r="A47" s="401"/>
      <c r="B47" s="84"/>
      <c r="C47" s="405" t="s">
        <v>2208</v>
      </c>
      <c r="D47" s="120" t="s">
        <v>2209</v>
      </c>
      <c r="E47" s="121"/>
      <c r="F47" s="89">
        <f>$F$42*30%</f>
        <v>2400</v>
      </c>
      <c r="G47" s="146"/>
      <c r="H47" s="48"/>
      <c r="I47" s="147"/>
      <c r="J47" s="99"/>
      <c r="K47" s="152"/>
      <c r="L47" s="101"/>
      <c r="M47" s="144"/>
      <c r="N47" s="145"/>
      <c r="O47" s="145"/>
      <c r="P47" s="103"/>
      <c r="Q47" s="104"/>
      <c r="R47" s="105"/>
      <c r="S47" s="100"/>
      <c r="T47" s="100"/>
      <c r="U47" s="101"/>
    </row>
    <row r="48" spans="1:21" ht="15">
      <c r="A48" s="401"/>
      <c r="B48" s="84"/>
      <c r="C48" s="406"/>
      <c r="D48" s="97" t="s">
        <v>2210</v>
      </c>
      <c r="E48" s="98">
        <v>0.6</v>
      </c>
      <c r="F48" s="49">
        <f>$F$47*E48</f>
        <v>1440</v>
      </c>
      <c r="G48" s="146">
        <f t="shared" si="6"/>
        <v>36</v>
      </c>
      <c r="H48" s="48">
        <v>18</v>
      </c>
      <c r="I48" s="147">
        <v>63</v>
      </c>
      <c r="J48" s="91"/>
      <c r="K48" s="153"/>
      <c r="L48" s="93"/>
      <c r="M48" s="154">
        <f>F48</f>
        <v>1440</v>
      </c>
      <c r="N48" s="48"/>
      <c r="O48" s="48"/>
      <c r="P48" s="84"/>
      <c r="Q48" s="95"/>
      <c r="R48" s="91"/>
      <c r="S48" s="92"/>
      <c r="T48" s="92"/>
      <c r="U48" s="93"/>
    </row>
    <row r="49" spans="1:21" ht="15">
      <c r="A49" s="401"/>
      <c r="B49" s="84"/>
      <c r="C49" s="406"/>
      <c r="D49" s="97" t="s">
        <v>2211</v>
      </c>
      <c r="E49" s="98">
        <v>0.1</v>
      </c>
      <c r="F49" s="49">
        <f aca="true" t="shared" si="7" ref="F49:F52">$F$47*E49</f>
        <v>240</v>
      </c>
      <c r="G49" s="146">
        <f t="shared" si="6"/>
        <v>6</v>
      </c>
      <c r="H49" s="48">
        <v>3</v>
      </c>
      <c r="I49" s="147">
        <v>10</v>
      </c>
      <c r="J49" s="91"/>
      <c r="K49" s="153"/>
      <c r="L49" s="93"/>
      <c r="M49" s="141"/>
      <c r="N49" s="155">
        <f>F49</f>
        <v>240</v>
      </c>
      <c r="O49" s="48"/>
      <c r="P49" s="84"/>
      <c r="Q49" s="95"/>
      <c r="R49" s="91"/>
      <c r="S49" s="92"/>
      <c r="T49" s="92"/>
      <c r="U49" s="93"/>
    </row>
    <row r="50" spans="1:21" ht="15">
      <c r="A50" s="401"/>
      <c r="B50" s="84"/>
      <c r="C50" s="406"/>
      <c r="D50" s="97" t="s">
        <v>2212</v>
      </c>
      <c r="E50" s="98">
        <v>0.1</v>
      </c>
      <c r="F50" s="49">
        <f t="shared" si="7"/>
        <v>240</v>
      </c>
      <c r="G50" s="146">
        <f t="shared" si="6"/>
        <v>6</v>
      </c>
      <c r="H50" s="48">
        <v>3</v>
      </c>
      <c r="I50" s="147"/>
      <c r="J50" s="123"/>
      <c r="K50" s="153"/>
      <c r="L50" s="93"/>
      <c r="M50" s="141"/>
      <c r="N50" s="48"/>
      <c r="O50" s="155">
        <f>F50</f>
        <v>240</v>
      </c>
      <c r="P50" s="84"/>
      <c r="Q50" s="95"/>
      <c r="R50" s="91"/>
      <c r="S50" s="92"/>
      <c r="T50" s="92"/>
      <c r="U50" s="93"/>
    </row>
    <row r="51" spans="1:21" ht="15">
      <c r="A51" s="401"/>
      <c r="B51" s="84"/>
      <c r="C51" s="406"/>
      <c r="D51" s="97" t="s">
        <v>2213</v>
      </c>
      <c r="E51" s="98">
        <v>0.1</v>
      </c>
      <c r="F51" s="49">
        <f t="shared" si="7"/>
        <v>240</v>
      </c>
      <c r="G51" s="146">
        <f t="shared" si="6"/>
        <v>6</v>
      </c>
      <c r="H51" s="48">
        <v>3</v>
      </c>
      <c r="I51" s="147"/>
      <c r="J51" s="91"/>
      <c r="K51" s="153"/>
      <c r="L51" s="130"/>
      <c r="M51" s="157"/>
      <c r="N51" s="48"/>
      <c r="O51" s="48"/>
      <c r="P51" s="125">
        <f>F51</f>
        <v>240</v>
      </c>
      <c r="Q51" s="95"/>
      <c r="R51" s="91"/>
      <c r="S51" s="92"/>
      <c r="T51" s="92"/>
      <c r="U51" s="93"/>
    </row>
    <row r="52" spans="1:21" ht="12.75" thickBot="1">
      <c r="A52" s="401"/>
      <c r="B52" s="84"/>
      <c r="C52" s="407"/>
      <c r="D52" s="127" t="s">
        <v>2214</v>
      </c>
      <c r="E52" s="128">
        <v>0.1</v>
      </c>
      <c r="F52" s="49">
        <f t="shared" si="7"/>
        <v>240</v>
      </c>
      <c r="G52" s="146">
        <f t="shared" si="6"/>
        <v>6</v>
      </c>
      <c r="H52" s="48">
        <v>3</v>
      </c>
      <c r="I52" s="147"/>
      <c r="J52" s="112"/>
      <c r="K52" s="149"/>
      <c r="L52" s="118"/>
      <c r="M52" s="158"/>
      <c r="N52" s="159"/>
      <c r="O52" s="160"/>
      <c r="P52" s="116"/>
      <c r="Q52" s="129">
        <f>F52</f>
        <v>240</v>
      </c>
      <c r="R52" s="112"/>
      <c r="S52" s="113"/>
      <c r="T52" s="113"/>
      <c r="U52" s="118"/>
    </row>
    <row r="53" spans="1:21" ht="15">
      <c r="A53" s="401"/>
      <c r="B53" s="84"/>
      <c r="C53" s="405" t="s">
        <v>2215</v>
      </c>
      <c r="D53" s="120" t="s">
        <v>2216</v>
      </c>
      <c r="E53" s="121"/>
      <c r="F53" s="89">
        <f>$F$42*40%</f>
        <v>3200</v>
      </c>
      <c r="G53" s="146"/>
      <c r="H53" s="48"/>
      <c r="I53" s="147"/>
      <c r="J53" s="105"/>
      <c r="K53" s="152"/>
      <c r="L53" s="101"/>
      <c r="M53" s="161"/>
      <c r="N53" s="162"/>
      <c r="O53" s="163"/>
      <c r="P53" s="103"/>
      <c r="Q53" s="104"/>
      <c r="R53" s="105"/>
      <c r="S53" s="100"/>
      <c r="T53" s="100"/>
      <c r="U53" s="101"/>
    </row>
    <row r="54" spans="1:21" ht="15">
      <c r="A54" s="401"/>
      <c r="B54" s="84"/>
      <c r="C54" s="406"/>
      <c r="D54" s="164" t="s">
        <v>2217</v>
      </c>
      <c r="E54" s="98">
        <v>0.7</v>
      </c>
      <c r="F54" s="49">
        <v>2500</v>
      </c>
      <c r="G54" s="146">
        <f t="shared" si="6"/>
        <v>62.5</v>
      </c>
      <c r="H54" s="48">
        <v>62</v>
      </c>
      <c r="I54" s="147">
        <v>63</v>
      </c>
      <c r="J54" s="91"/>
      <c r="K54" s="153"/>
      <c r="L54" s="93"/>
      <c r="M54" s="157"/>
      <c r="N54" s="48"/>
      <c r="O54" s="165"/>
      <c r="P54" s="84"/>
      <c r="Q54" s="95"/>
      <c r="R54" s="123">
        <f>F54</f>
        <v>2500</v>
      </c>
      <c r="S54" s="92"/>
      <c r="T54" s="92"/>
      <c r="U54" s="93"/>
    </row>
    <row r="55" spans="1:21" ht="15">
      <c r="A55" s="401"/>
      <c r="B55" s="84"/>
      <c r="C55" s="406"/>
      <c r="D55" s="139" t="s">
        <v>2218</v>
      </c>
      <c r="E55" s="107">
        <v>0.1</v>
      </c>
      <c r="F55" s="66">
        <v>1500</v>
      </c>
      <c r="G55" s="146">
        <f t="shared" si="6"/>
        <v>37.5</v>
      </c>
      <c r="H55" s="48">
        <v>37</v>
      </c>
      <c r="I55" s="147">
        <v>38</v>
      </c>
      <c r="J55" s="91"/>
      <c r="K55" s="153"/>
      <c r="L55" s="93"/>
      <c r="M55" s="157"/>
      <c r="N55" s="48"/>
      <c r="O55" s="165"/>
      <c r="P55" s="84"/>
      <c r="Q55" s="95"/>
      <c r="R55" s="91"/>
      <c r="S55" s="108">
        <f>F55</f>
        <v>1500</v>
      </c>
      <c r="T55" s="92"/>
      <c r="U55" s="93"/>
    </row>
    <row r="56" spans="1:21" ht="15">
      <c r="A56" s="401"/>
      <c r="B56" s="84"/>
      <c r="C56" s="406"/>
      <c r="D56" s="139" t="s">
        <v>2219</v>
      </c>
      <c r="E56" s="107">
        <v>0.1</v>
      </c>
      <c r="F56" s="66">
        <v>800</v>
      </c>
      <c r="G56" s="146">
        <f t="shared" si="6"/>
        <v>20</v>
      </c>
      <c r="H56" s="48">
        <v>20</v>
      </c>
      <c r="I56" s="147"/>
      <c r="J56" s="123"/>
      <c r="K56" s="153"/>
      <c r="L56" s="93"/>
      <c r="M56" s="157"/>
      <c r="N56" s="48"/>
      <c r="O56" s="165"/>
      <c r="P56" s="84"/>
      <c r="Q56" s="95"/>
      <c r="R56" s="91"/>
      <c r="S56" s="92"/>
      <c r="T56" s="108">
        <f>F56</f>
        <v>800</v>
      </c>
      <c r="U56" s="93"/>
    </row>
    <row r="57" spans="1:21" ht="12.75" thickBot="1">
      <c r="A57" s="401"/>
      <c r="B57" s="84"/>
      <c r="C57" s="407"/>
      <c r="D57" s="166" t="s">
        <v>2220</v>
      </c>
      <c r="E57" s="167">
        <v>0.1</v>
      </c>
      <c r="F57" s="168">
        <v>500</v>
      </c>
      <c r="G57" s="146">
        <f t="shared" si="6"/>
        <v>12.5</v>
      </c>
      <c r="H57" s="48">
        <v>12</v>
      </c>
      <c r="I57" s="147"/>
      <c r="J57" s="112"/>
      <c r="K57" s="149"/>
      <c r="L57" s="114"/>
      <c r="M57" s="158"/>
      <c r="N57" s="151"/>
      <c r="O57" s="160"/>
      <c r="P57" s="116"/>
      <c r="Q57" s="117"/>
      <c r="R57" s="112"/>
      <c r="S57" s="113"/>
      <c r="T57" s="113"/>
      <c r="U57" s="114">
        <f>F57</f>
        <v>500</v>
      </c>
    </row>
    <row r="58" spans="1:22" ht="12.75" thickBot="1">
      <c r="A58" s="401"/>
      <c r="B58" s="84"/>
      <c r="C58" s="84"/>
      <c r="D58" s="64"/>
      <c r="E58" s="131"/>
      <c r="F58" s="132"/>
      <c r="G58" s="146"/>
      <c r="H58" s="155"/>
      <c r="I58" s="147"/>
      <c r="J58" s="398">
        <f>SUM(J25:J57)</f>
        <v>3600</v>
      </c>
      <c r="K58" s="398">
        <f aca="true" t="shared" si="8" ref="K58:U58">SUM(K25:K57)</f>
        <v>1200</v>
      </c>
      <c r="L58" s="398">
        <f t="shared" si="8"/>
        <v>1200</v>
      </c>
      <c r="M58" s="398">
        <f t="shared" si="8"/>
        <v>3600</v>
      </c>
      <c r="N58" s="398">
        <f t="shared" si="8"/>
        <v>600</v>
      </c>
      <c r="O58" s="398">
        <f t="shared" si="8"/>
        <v>600</v>
      </c>
      <c r="P58" s="398">
        <f t="shared" si="8"/>
        <v>600</v>
      </c>
      <c r="Q58" s="398">
        <f t="shared" si="8"/>
        <v>600</v>
      </c>
      <c r="R58" s="398">
        <f t="shared" si="8"/>
        <v>5860</v>
      </c>
      <c r="S58" s="398">
        <f t="shared" si="8"/>
        <v>1980</v>
      </c>
      <c r="T58" s="398">
        <f t="shared" si="8"/>
        <v>1280</v>
      </c>
      <c r="U58" s="398">
        <f t="shared" si="8"/>
        <v>980</v>
      </c>
      <c r="V58" s="387">
        <f>SUM(J58:U59)</f>
        <v>22100</v>
      </c>
    </row>
    <row r="59" spans="1:22" ht="12.75" thickBot="1">
      <c r="A59" s="402"/>
      <c r="B59" s="133"/>
      <c r="C59" s="134" t="s">
        <v>2227</v>
      </c>
      <c r="D59" s="61" t="s">
        <v>2228</v>
      </c>
      <c r="E59" s="135">
        <v>100</v>
      </c>
      <c r="F59" s="136">
        <f>F42/E59</f>
        <v>80</v>
      </c>
      <c r="G59" s="169">
        <f>SUM(G44:G57)</f>
        <v>252.5</v>
      </c>
      <c r="H59" s="170">
        <f>SUM(H44:H57)</f>
        <v>191</v>
      </c>
      <c r="I59" s="171">
        <f>SUM(I44:I58)</f>
        <v>286</v>
      </c>
      <c r="J59" s="399"/>
      <c r="K59" s="399"/>
      <c r="L59" s="399"/>
      <c r="M59" s="399"/>
      <c r="N59" s="399"/>
      <c r="O59" s="399"/>
      <c r="P59" s="399"/>
      <c r="Q59" s="399"/>
      <c r="R59" s="399"/>
      <c r="S59" s="399"/>
      <c r="T59" s="399"/>
      <c r="U59" s="399"/>
      <c r="V59" s="388"/>
    </row>
    <row r="60" spans="4:15" ht="15">
      <c r="D60" s="58"/>
      <c r="E60" s="59"/>
      <c r="F60" s="60"/>
      <c r="G60" s="48"/>
      <c r="H60" s="48"/>
      <c r="I60" s="48"/>
      <c r="J60" s="48"/>
      <c r="K60" s="48"/>
      <c r="L60" s="48"/>
      <c r="M60" s="48"/>
      <c r="N60" s="48"/>
      <c r="O60" s="48"/>
    </row>
    <row r="61" spans="4:21" ht="12.75" thickBot="1">
      <c r="D61" s="58"/>
      <c r="E61" s="59"/>
      <c r="F61" s="60"/>
      <c r="G61" s="48"/>
      <c r="H61" s="48"/>
      <c r="I61" s="48"/>
      <c r="J61" s="48" t="s">
        <v>2229</v>
      </c>
      <c r="K61" s="48" t="s">
        <v>2229</v>
      </c>
      <c r="L61" s="48" t="s">
        <v>2229</v>
      </c>
      <c r="M61" s="48" t="s">
        <v>2229</v>
      </c>
      <c r="N61" s="48" t="s">
        <v>2229</v>
      </c>
      <c r="O61" s="48" t="s">
        <v>2229</v>
      </c>
      <c r="P61" s="48" t="s">
        <v>2229</v>
      </c>
      <c r="Q61" s="48" t="s">
        <v>2229</v>
      </c>
      <c r="R61" s="48" t="s">
        <v>2229</v>
      </c>
      <c r="S61" s="48" t="s">
        <v>2229</v>
      </c>
      <c r="T61" s="48" t="s">
        <v>2229</v>
      </c>
      <c r="U61" s="48" t="s">
        <v>2229</v>
      </c>
    </row>
    <row r="62" spans="1:24" ht="15">
      <c r="A62" s="395" t="s">
        <v>2230</v>
      </c>
      <c r="B62" s="86"/>
      <c r="C62" s="83"/>
      <c r="D62" s="79" t="s">
        <v>2231</v>
      </c>
      <c r="E62" s="80"/>
      <c r="F62" s="172">
        <v>1.3</v>
      </c>
      <c r="J62" s="46">
        <f>0.1+0.5+0.8</f>
        <v>1.4</v>
      </c>
      <c r="K62" s="46">
        <f>0.1+0.7+1</f>
        <v>1.7999999999999998</v>
      </c>
      <c r="L62" s="46">
        <f>0.1+1+1.2</f>
        <v>2.3</v>
      </c>
      <c r="M62" s="46">
        <f>0.1+0.5+0.8</f>
        <v>1.4</v>
      </c>
      <c r="N62" s="46">
        <f>0.1+0.7+1</f>
        <v>1.7999999999999998</v>
      </c>
      <c r="O62" s="46">
        <f>0.1+1+1.2</f>
        <v>2.3</v>
      </c>
      <c r="P62" s="46">
        <f>0.1+1.2+1.4</f>
        <v>2.7</v>
      </c>
      <c r="Q62" s="46">
        <f>0.1+1.6+1.6</f>
        <v>3.3000000000000003</v>
      </c>
      <c r="R62" s="46">
        <f>0.1+0.5+0.8</f>
        <v>1.4</v>
      </c>
      <c r="S62" s="46">
        <f>0.1+0.7+1</f>
        <v>1.7999999999999998</v>
      </c>
      <c r="T62" s="46">
        <f>0.1+1+1.2</f>
        <v>2.3</v>
      </c>
      <c r="U62" s="46">
        <f>0.1+1.2+1.4</f>
        <v>2.7</v>
      </c>
      <c r="V62" s="173">
        <f>AVERAGE(J62:U62)</f>
        <v>2.1</v>
      </c>
      <c r="W62" s="174"/>
      <c r="X62" s="175"/>
    </row>
    <row r="63" spans="1:24" ht="15">
      <c r="A63" s="396"/>
      <c r="B63" s="96"/>
      <c r="C63" s="84"/>
      <c r="D63" s="64" t="s">
        <v>2232</v>
      </c>
      <c r="E63" s="176"/>
      <c r="F63" s="177">
        <f>$V$64</f>
        <v>1.5</v>
      </c>
      <c r="J63" s="46" t="s">
        <v>2233</v>
      </c>
      <c r="K63" s="46" t="s">
        <v>2233</v>
      </c>
      <c r="L63" s="46" t="s">
        <v>2233</v>
      </c>
      <c r="M63" s="46" t="s">
        <v>2233</v>
      </c>
      <c r="N63" s="46" t="s">
        <v>2233</v>
      </c>
      <c r="O63" s="46" t="s">
        <v>2233</v>
      </c>
      <c r="P63" s="46" t="s">
        <v>2233</v>
      </c>
      <c r="Q63" s="46" t="s">
        <v>2233</v>
      </c>
      <c r="R63" s="46" t="s">
        <v>2233</v>
      </c>
      <c r="S63" s="46" t="s">
        <v>2233</v>
      </c>
      <c r="T63" s="46" t="s">
        <v>2233</v>
      </c>
      <c r="U63" s="46" t="s">
        <v>2233</v>
      </c>
      <c r="V63" s="178"/>
      <c r="W63" s="179"/>
      <c r="X63" s="175"/>
    </row>
    <row r="64" spans="1:24" ht="15">
      <c r="A64" s="396"/>
      <c r="B64" s="96"/>
      <c r="C64" s="84"/>
      <c r="D64" s="64" t="s">
        <v>2234</v>
      </c>
      <c r="E64" s="176"/>
      <c r="F64" s="177">
        <f>$V$62</f>
        <v>2.1</v>
      </c>
      <c r="J64" s="46">
        <f>0.5+0.6</f>
        <v>1.1</v>
      </c>
      <c r="K64" s="46">
        <f>0.7+0.6</f>
        <v>1.2999999999999998</v>
      </c>
      <c r="L64" s="46">
        <f>1+0.6</f>
        <v>1.6</v>
      </c>
      <c r="M64" s="46">
        <f>0.5+0.6</f>
        <v>1.1</v>
      </c>
      <c r="N64" s="46">
        <f>0.7+0.6</f>
        <v>1.2999999999999998</v>
      </c>
      <c r="O64" s="46">
        <f>1+0.6</f>
        <v>1.6</v>
      </c>
      <c r="P64" s="46">
        <f>1.2+0.6</f>
        <v>1.7999999999999998</v>
      </c>
      <c r="Q64" s="46">
        <f>1.7+1</f>
        <v>2.7</v>
      </c>
      <c r="R64" s="46">
        <f>0.5+0.6</f>
        <v>1.1</v>
      </c>
      <c r="S64" s="46">
        <f>0.7+0.6</f>
        <v>1.2999999999999998</v>
      </c>
      <c r="T64" s="46">
        <f>1+0.6</f>
        <v>1.6</v>
      </c>
      <c r="U64" s="179">
        <f>1.2+0.6</f>
        <v>1.7999999999999998</v>
      </c>
      <c r="V64" s="174">
        <v>1.5</v>
      </c>
      <c r="X64" s="175"/>
    </row>
    <row r="65" spans="1:22" ht="12.75" thickBot="1">
      <c r="A65" s="397"/>
      <c r="B65" s="109"/>
      <c r="C65" s="133"/>
      <c r="D65" s="180" t="s">
        <v>2235</v>
      </c>
      <c r="E65" s="181"/>
      <c r="F65" s="182">
        <f>F1*0.1*1.3</f>
        <v>2600</v>
      </c>
      <c r="J65" s="183"/>
      <c r="K65" s="183"/>
      <c r="L65" s="183"/>
      <c r="N65" s="183"/>
      <c r="O65" s="183"/>
      <c r="P65" s="183"/>
      <c r="Q65" s="183"/>
      <c r="R65" s="183"/>
      <c r="S65" s="183"/>
      <c r="T65" s="183"/>
      <c r="U65" s="183"/>
      <c r="V65" s="184"/>
    </row>
    <row r="66" spans="5:22" ht="15">
      <c r="E66" s="59"/>
      <c r="J66" s="185" t="s">
        <v>2236</v>
      </c>
      <c r="K66" s="185"/>
      <c r="L66" s="186">
        <f>(J58+R58)/V58</f>
        <v>0.4280542986425339</v>
      </c>
      <c r="N66" s="183"/>
      <c r="O66" s="183"/>
      <c r="P66" s="183"/>
      <c r="Q66" s="183"/>
      <c r="R66" s="183"/>
      <c r="S66" s="183"/>
      <c r="T66" s="183"/>
      <c r="U66" s="183"/>
      <c r="V66" s="184"/>
    </row>
    <row r="67" spans="2:6" ht="15">
      <c r="B67" s="187"/>
      <c r="C67" s="187"/>
      <c r="D67" s="188"/>
      <c r="E67" s="187"/>
      <c r="F67" s="189"/>
    </row>
    <row r="68" spans="2:23" s="56" customFormat="1" ht="24.75" customHeight="1">
      <c r="B68" s="324" t="s">
        <v>2237</v>
      </c>
      <c r="C68" s="342" t="s">
        <v>2238</v>
      </c>
      <c r="D68" s="343" t="s">
        <v>2239</v>
      </c>
      <c r="E68" s="324" t="s">
        <v>2240</v>
      </c>
      <c r="F68" s="344" t="s">
        <v>2241</v>
      </c>
      <c r="G68" s="345" t="s">
        <v>2598</v>
      </c>
      <c r="H68" s="190"/>
      <c r="I68" s="190"/>
      <c r="J68" s="190"/>
      <c r="K68" s="190"/>
      <c r="L68" s="190"/>
      <c r="M68" s="190"/>
      <c r="N68" s="190"/>
      <c r="O68" s="190"/>
      <c r="P68" s="190"/>
      <c r="Q68" s="190"/>
      <c r="R68" s="190"/>
      <c r="S68" s="190"/>
      <c r="T68" s="190"/>
      <c r="U68" s="190"/>
      <c r="V68" s="190"/>
      <c r="W68" s="190"/>
    </row>
    <row r="69" spans="2:7" ht="46.5" customHeight="1">
      <c r="B69" s="325" t="s">
        <v>2242</v>
      </c>
      <c r="C69" s="191" t="s">
        <v>2243</v>
      </c>
      <c r="D69" s="194" t="s">
        <v>2465</v>
      </c>
      <c r="E69" s="192" t="s">
        <v>2466</v>
      </c>
      <c r="F69" s="193">
        <f>F1*6/10000</f>
        <v>12</v>
      </c>
      <c r="G69" s="194" t="s">
        <v>2244</v>
      </c>
    </row>
    <row r="70" spans="2:7" ht="71.25" customHeight="1">
      <c r="B70" s="325">
        <f>B69+1</f>
        <v>2</v>
      </c>
      <c r="C70" s="195" t="s">
        <v>2245</v>
      </c>
      <c r="D70" s="194" t="s">
        <v>2467</v>
      </c>
      <c r="E70" s="192" t="s">
        <v>2344</v>
      </c>
      <c r="F70" s="193">
        <f>((50+20+50+20)*1.7)*10</f>
        <v>2380</v>
      </c>
      <c r="G70" s="194" t="s">
        <v>2246</v>
      </c>
    </row>
    <row r="71" spans="2:7" ht="93.75" customHeight="1">
      <c r="B71" s="325">
        <f aca="true" t="shared" si="9" ref="B71:B81">B70+1</f>
        <v>3</v>
      </c>
      <c r="C71" s="195" t="s">
        <v>2247</v>
      </c>
      <c r="D71" s="194" t="s">
        <v>2468</v>
      </c>
      <c r="E71" s="192" t="s">
        <v>2469</v>
      </c>
      <c r="F71" s="193">
        <f>2*12</f>
        <v>24</v>
      </c>
      <c r="G71" s="194" t="s">
        <v>2248</v>
      </c>
    </row>
    <row r="72" spans="2:7" ht="72">
      <c r="B72" s="325">
        <f t="shared" si="9"/>
        <v>4</v>
      </c>
      <c r="C72" s="195" t="s">
        <v>2249</v>
      </c>
      <c r="D72" s="194" t="s">
        <v>2470</v>
      </c>
      <c r="E72" s="192" t="s">
        <v>2469</v>
      </c>
      <c r="F72" s="193">
        <f>8*12</f>
        <v>96</v>
      </c>
      <c r="G72" s="196" t="s">
        <v>2250</v>
      </c>
    </row>
    <row r="73" spans="2:7" ht="57.75" customHeight="1">
      <c r="B73" s="325">
        <f t="shared" si="9"/>
        <v>5</v>
      </c>
      <c r="C73" s="195" t="s">
        <v>2251</v>
      </c>
      <c r="D73" s="194" t="s">
        <v>2471</v>
      </c>
      <c r="E73" s="192" t="s">
        <v>2240</v>
      </c>
      <c r="F73" s="193">
        <v>2</v>
      </c>
      <c r="G73" s="194" t="s">
        <v>2252</v>
      </c>
    </row>
    <row r="74" spans="2:8" ht="45" customHeight="1">
      <c r="B74" s="325">
        <f t="shared" si="9"/>
        <v>6</v>
      </c>
      <c r="C74" s="195" t="s">
        <v>2253</v>
      </c>
      <c r="D74" s="194" t="s">
        <v>2472</v>
      </c>
      <c r="E74" s="192" t="s">
        <v>2240</v>
      </c>
      <c r="F74" s="193">
        <v>2</v>
      </c>
      <c r="G74" s="194" t="s">
        <v>2252</v>
      </c>
      <c r="H74" s="156"/>
    </row>
    <row r="75" spans="2:7" ht="36.75" customHeight="1">
      <c r="B75" s="325">
        <f t="shared" si="9"/>
        <v>7</v>
      </c>
      <c r="C75" s="195" t="s">
        <v>2254</v>
      </c>
      <c r="D75" s="194" t="s">
        <v>2473</v>
      </c>
      <c r="E75" s="192" t="s">
        <v>2344</v>
      </c>
      <c r="F75" s="193">
        <f>2*3*10</f>
        <v>60</v>
      </c>
      <c r="G75" s="194" t="s">
        <v>2255</v>
      </c>
    </row>
    <row r="76" spans="2:8" ht="60">
      <c r="B76" s="325">
        <f t="shared" si="9"/>
        <v>8</v>
      </c>
      <c r="C76" s="195" t="s">
        <v>2256</v>
      </c>
      <c r="D76" s="194" t="s">
        <v>2474</v>
      </c>
      <c r="E76" s="192" t="s">
        <v>2418</v>
      </c>
      <c r="F76" s="193">
        <v>200</v>
      </c>
      <c r="G76" s="194" t="s">
        <v>2257</v>
      </c>
      <c r="H76" s="156"/>
    </row>
    <row r="77" spans="2:18" ht="70.5" customHeight="1">
      <c r="B77" s="325">
        <f t="shared" si="9"/>
        <v>9</v>
      </c>
      <c r="C77" s="195" t="s">
        <v>2258</v>
      </c>
      <c r="D77" s="194" t="s">
        <v>2475</v>
      </c>
      <c r="E77" s="192" t="s">
        <v>2240</v>
      </c>
      <c r="F77" s="193">
        <v>120</v>
      </c>
      <c r="G77" s="196" t="s">
        <v>2259</v>
      </c>
      <c r="H77" s="85"/>
      <c r="I77" s="84"/>
      <c r="J77" s="84"/>
      <c r="K77" s="84"/>
      <c r="L77" s="84"/>
      <c r="M77" s="84"/>
      <c r="N77" s="84"/>
      <c r="O77" s="84"/>
      <c r="P77" s="84"/>
      <c r="Q77" s="84"/>
      <c r="R77" s="84"/>
    </row>
    <row r="78" spans="2:18" ht="61.5" customHeight="1">
      <c r="B78" s="325">
        <f t="shared" si="9"/>
        <v>10</v>
      </c>
      <c r="C78" s="195" t="s">
        <v>2260</v>
      </c>
      <c r="D78" s="194" t="s">
        <v>2476</v>
      </c>
      <c r="E78" s="192" t="s">
        <v>2240</v>
      </c>
      <c r="F78" s="193">
        <f>F77</f>
        <v>120</v>
      </c>
      <c r="G78" s="196" t="s">
        <v>2261</v>
      </c>
      <c r="H78" s="197"/>
      <c r="I78" s="84"/>
      <c r="J78" s="84"/>
      <c r="K78" s="84"/>
      <c r="L78" s="84"/>
      <c r="M78" s="84"/>
      <c r="N78" s="84"/>
      <c r="O78" s="84"/>
      <c r="P78" s="84"/>
      <c r="Q78" s="84"/>
      <c r="R78" s="84"/>
    </row>
    <row r="79" spans="2:18" ht="35.25" customHeight="1">
      <c r="B79" s="325">
        <f t="shared" si="9"/>
        <v>11</v>
      </c>
      <c r="C79" s="195" t="s">
        <v>2262</v>
      </c>
      <c r="D79" s="194" t="s">
        <v>2477</v>
      </c>
      <c r="E79" s="192" t="s">
        <v>2478</v>
      </c>
      <c r="F79" s="193">
        <f>2*2*90</f>
        <v>360</v>
      </c>
      <c r="G79" s="194" t="s">
        <v>2263</v>
      </c>
      <c r="H79" s="84"/>
      <c r="I79" s="198"/>
      <c r="J79" s="197"/>
      <c r="K79" s="197"/>
      <c r="L79" s="198"/>
      <c r="M79" s="199"/>
      <c r="N79" s="200"/>
      <c r="O79" s="84"/>
      <c r="P79" s="84"/>
      <c r="Q79" s="84"/>
      <c r="R79" s="84"/>
    </row>
    <row r="80" spans="2:18" ht="34.5" customHeight="1">
      <c r="B80" s="325">
        <f t="shared" si="9"/>
        <v>12</v>
      </c>
      <c r="C80" s="195" t="s">
        <v>2264</v>
      </c>
      <c r="D80" s="194" t="s">
        <v>2479</v>
      </c>
      <c r="E80" s="192" t="s">
        <v>2240</v>
      </c>
      <c r="F80" s="193">
        <f>2*2</f>
        <v>4</v>
      </c>
      <c r="G80" s="194" t="s">
        <v>2265</v>
      </c>
      <c r="H80" s="84"/>
      <c r="I80" s="198"/>
      <c r="J80" s="48"/>
      <c r="K80" s="197"/>
      <c r="L80" s="198"/>
      <c r="M80" s="199"/>
      <c r="N80" s="197"/>
      <c r="O80" s="84"/>
      <c r="P80" s="84"/>
      <c r="Q80" s="84"/>
      <c r="R80" s="84"/>
    </row>
    <row r="81" spans="2:18" ht="69.75" customHeight="1">
      <c r="B81" s="325">
        <f t="shared" si="9"/>
        <v>13</v>
      </c>
      <c r="C81" s="195" t="s">
        <v>2266</v>
      </c>
      <c r="D81" s="194" t="s">
        <v>2480</v>
      </c>
      <c r="E81" s="192" t="s">
        <v>2344</v>
      </c>
      <c r="F81" s="193">
        <f>10*2*3</f>
        <v>60</v>
      </c>
      <c r="G81" s="194" t="s">
        <v>2267</v>
      </c>
      <c r="H81" s="197"/>
      <c r="I81" s="201"/>
      <c r="J81" s="197"/>
      <c r="K81" s="197"/>
      <c r="L81" s="198"/>
      <c r="M81" s="199"/>
      <c r="N81" s="197"/>
      <c r="O81" s="84"/>
      <c r="P81" s="84"/>
      <c r="Q81" s="84"/>
      <c r="R81" s="84"/>
    </row>
    <row r="82" spans="1:23" s="328" customFormat="1" ht="22.5" customHeight="1">
      <c r="A82" s="326"/>
      <c r="B82" s="389" t="s">
        <v>2452</v>
      </c>
      <c r="C82" s="390"/>
      <c r="D82" s="390"/>
      <c r="E82" s="390"/>
      <c r="F82" s="390"/>
      <c r="G82" s="391"/>
      <c r="H82" s="337"/>
      <c r="I82" s="338"/>
      <c r="J82" s="337"/>
      <c r="K82" s="337"/>
      <c r="L82" s="339"/>
      <c r="M82" s="340"/>
      <c r="N82" s="337"/>
      <c r="O82" s="341"/>
      <c r="P82" s="341"/>
      <c r="Q82" s="341"/>
      <c r="R82" s="341"/>
      <c r="S82" s="329"/>
      <c r="T82" s="329"/>
      <c r="U82" s="329"/>
      <c r="V82" s="329"/>
      <c r="W82" s="329"/>
    </row>
    <row r="83" spans="1:23" s="208" customFormat="1" ht="24">
      <c r="A83" s="203"/>
      <c r="B83" s="325">
        <f>B81+1</f>
        <v>14</v>
      </c>
      <c r="C83" s="204" t="s">
        <v>2268</v>
      </c>
      <c r="D83" s="207" t="s">
        <v>2269</v>
      </c>
      <c r="E83" s="205" t="s">
        <v>2270</v>
      </c>
      <c r="F83" s="206">
        <f>F1*6*0.1*10%</f>
        <v>1200</v>
      </c>
      <c r="G83" s="207" t="s">
        <v>2271</v>
      </c>
      <c r="H83" s="197"/>
      <c r="I83" s="201"/>
      <c r="J83" s="197"/>
      <c r="K83" s="197"/>
      <c r="L83" s="198"/>
      <c r="M83" s="199"/>
      <c r="N83" s="197"/>
      <c r="O83" s="48"/>
      <c r="P83" s="48"/>
      <c r="Q83" s="48"/>
      <c r="R83" s="48"/>
      <c r="S83" s="50"/>
      <c r="T83" s="50"/>
      <c r="U83" s="50"/>
      <c r="V83" s="50"/>
      <c r="W83" s="50"/>
    </row>
    <row r="84" spans="1:23" s="208" customFormat="1" ht="60">
      <c r="A84" s="203"/>
      <c r="B84" s="325">
        <f aca="true" t="shared" si="10" ref="B84:B124">B83+1</f>
        <v>15</v>
      </c>
      <c r="C84" s="209" t="s">
        <v>2272</v>
      </c>
      <c r="D84" s="194" t="s">
        <v>2273</v>
      </c>
      <c r="E84" s="192" t="s">
        <v>2270</v>
      </c>
      <c r="F84" s="193">
        <f>F1*0.17*6</f>
        <v>20400.000000000004</v>
      </c>
      <c r="G84" s="194" t="s">
        <v>2274</v>
      </c>
      <c r="H84" s="197"/>
      <c r="I84" s="201"/>
      <c r="J84" s="197"/>
      <c r="K84" s="197"/>
      <c r="L84" s="198"/>
      <c r="M84" s="199"/>
      <c r="N84" s="197"/>
      <c r="O84" s="48"/>
      <c r="P84" s="48"/>
      <c r="Q84" s="48"/>
      <c r="R84" s="48"/>
      <c r="S84" s="50"/>
      <c r="T84" s="50"/>
      <c r="U84" s="50"/>
      <c r="V84" s="50"/>
      <c r="W84" s="50"/>
    </row>
    <row r="85" spans="1:18" s="50" customFormat="1" ht="36">
      <c r="A85" s="210"/>
      <c r="B85" s="325">
        <f t="shared" si="10"/>
        <v>16</v>
      </c>
      <c r="C85" s="204" t="s">
        <v>2275</v>
      </c>
      <c r="D85" s="207" t="s">
        <v>2276</v>
      </c>
      <c r="E85" s="205" t="s">
        <v>2270</v>
      </c>
      <c r="F85" s="206">
        <f>(F87+F88+F89)-(V58*1*1)</f>
        <v>71700</v>
      </c>
      <c r="G85" s="207" t="s">
        <v>2277</v>
      </c>
      <c r="I85" s="50" t="s">
        <v>2278</v>
      </c>
      <c r="K85" s="197"/>
      <c r="L85" s="198"/>
      <c r="M85" s="199"/>
      <c r="N85" s="197"/>
      <c r="O85" s="48"/>
      <c r="P85" s="48"/>
      <c r="Q85" s="48"/>
      <c r="R85" s="48"/>
    </row>
    <row r="86" spans="2:7" ht="36">
      <c r="B86" s="325">
        <f t="shared" si="10"/>
        <v>17</v>
      </c>
      <c r="C86" s="211" t="s">
        <v>2279</v>
      </c>
      <c r="D86" s="207" t="s">
        <v>2481</v>
      </c>
      <c r="E86" s="205" t="s">
        <v>2270</v>
      </c>
      <c r="F86" s="206">
        <f>F65+1000*4.4*0.4</f>
        <v>4360</v>
      </c>
      <c r="G86" s="207" t="s">
        <v>2280</v>
      </c>
    </row>
    <row r="87" spans="1:23" s="208" customFormat="1" ht="72" customHeight="1">
      <c r="A87" s="203"/>
      <c r="B87" s="325">
        <f t="shared" si="10"/>
        <v>18</v>
      </c>
      <c r="C87" s="195" t="s">
        <v>2281</v>
      </c>
      <c r="D87" s="194" t="s">
        <v>2482</v>
      </c>
      <c r="E87" s="192" t="s">
        <v>2270</v>
      </c>
      <c r="F87" s="193">
        <f>F1*F63*F64</f>
        <v>63000</v>
      </c>
      <c r="G87" s="194" t="s">
        <v>2282</v>
      </c>
      <c r="K87" s="50"/>
      <c r="L87" s="50"/>
      <c r="M87" s="50"/>
      <c r="N87" s="50"/>
      <c r="O87" s="50"/>
      <c r="P87" s="50"/>
      <c r="Q87" s="50"/>
      <c r="R87" s="50"/>
      <c r="S87" s="50"/>
      <c r="T87" s="50"/>
      <c r="U87" s="50"/>
      <c r="V87" s="50"/>
      <c r="W87" s="50"/>
    </row>
    <row r="88" spans="1:23" s="208" customFormat="1" ht="70.5" customHeight="1">
      <c r="A88" s="203"/>
      <c r="B88" s="325">
        <f t="shared" si="10"/>
        <v>19</v>
      </c>
      <c r="C88" s="204" t="s">
        <v>2283</v>
      </c>
      <c r="D88" s="207" t="s">
        <v>2483</v>
      </c>
      <c r="E88" s="205" t="s">
        <v>2270</v>
      </c>
      <c r="F88" s="206">
        <f>1000*4.4*3.5</f>
        <v>15400</v>
      </c>
      <c r="G88" s="207" t="s">
        <v>2284</v>
      </c>
      <c r="I88" s="50"/>
      <c r="J88" s="50"/>
      <c r="K88" s="50"/>
      <c r="L88" s="50"/>
      <c r="M88" s="50"/>
      <c r="N88" s="50"/>
      <c r="O88" s="50"/>
      <c r="P88" s="50"/>
      <c r="Q88" s="50"/>
      <c r="R88" s="50"/>
      <c r="S88" s="50"/>
      <c r="T88" s="50"/>
      <c r="U88" s="50"/>
      <c r="V88" s="50"/>
      <c r="W88" s="50"/>
    </row>
    <row r="89" spans="1:23" s="208" customFormat="1" ht="71.25" customHeight="1">
      <c r="A89" s="203"/>
      <c r="B89" s="325">
        <f t="shared" si="10"/>
        <v>20</v>
      </c>
      <c r="C89" s="204" t="s">
        <v>2285</v>
      </c>
      <c r="D89" s="207" t="s">
        <v>2484</v>
      </c>
      <c r="E89" s="205" t="s">
        <v>2270</v>
      </c>
      <c r="F89" s="206">
        <f>1000*4.4*3.5</f>
        <v>15400</v>
      </c>
      <c r="G89" s="207" t="s">
        <v>2284</v>
      </c>
      <c r="H89" s="50"/>
      <c r="I89" s="50"/>
      <c r="J89" s="50"/>
      <c r="K89" s="50"/>
      <c r="L89" s="50"/>
      <c r="M89" s="50"/>
      <c r="N89" s="50"/>
      <c r="O89" s="50"/>
      <c r="P89" s="50"/>
      <c r="Q89" s="50"/>
      <c r="R89" s="50"/>
      <c r="S89" s="50"/>
      <c r="T89" s="50"/>
      <c r="U89" s="50"/>
      <c r="V89" s="50"/>
      <c r="W89" s="50"/>
    </row>
    <row r="90" spans="1:23" s="214" customFormat="1" ht="70.5" customHeight="1">
      <c r="A90" s="212"/>
      <c r="B90" s="325">
        <f t="shared" si="10"/>
        <v>21</v>
      </c>
      <c r="C90" s="204" t="s">
        <v>2286</v>
      </c>
      <c r="D90" s="207" t="s">
        <v>2485</v>
      </c>
      <c r="E90" s="205" t="s">
        <v>2486</v>
      </c>
      <c r="F90" s="206">
        <f>((1.7*((F87+F88+F89)-(F85-F86-F124)))*50)+(F143+(F143*0.05*2.3))*50</f>
        <v>7130730</v>
      </c>
      <c r="G90" s="207" t="s">
        <v>2287</v>
      </c>
      <c r="H90" s="213"/>
      <c r="I90" s="213"/>
      <c r="J90" s="213"/>
      <c r="K90" s="213"/>
      <c r="L90" s="213"/>
      <c r="M90" s="213"/>
      <c r="N90" s="213"/>
      <c r="O90" s="213"/>
      <c r="P90" s="213"/>
      <c r="Q90" s="213"/>
      <c r="R90" s="213"/>
      <c r="S90" s="213"/>
      <c r="T90" s="213"/>
      <c r="U90" s="213"/>
      <c r="V90" s="213"/>
      <c r="W90" s="213"/>
    </row>
    <row r="91" spans="1:23" s="214" customFormat="1" ht="82.5" customHeight="1">
      <c r="A91" s="212"/>
      <c r="B91" s="325">
        <f t="shared" si="10"/>
        <v>22</v>
      </c>
      <c r="C91" s="204" t="s">
        <v>2288</v>
      </c>
      <c r="D91" s="207" t="s">
        <v>2487</v>
      </c>
      <c r="E91" s="205" t="s">
        <v>2378</v>
      </c>
      <c r="F91" s="206">
        <f>F90/50</f>
        <v>142614.6</v>
      </c>
      <c r="G91" s="207" t="s">
        <v>2289</v>
      </c>
      <c r="H91" s="213"/>
      <c r="I91" s="215">
        <f>F91*50</f>
        <v>7130730</v>
      </c>
      <c r="J91" s="213"/>
      <c r="K91" s="213"/>
      <c r="L91" s="213"/>
      <c r="M91" s="213"/>
      <c r="N91" s="213"/>
      <c r="O91" s="213"/>
      <c r="P91" s="213"/>
      <c r="Q91" s="213"/>
      <c r="R91" s="213"/>
      <c r="S91" s="213"/>
      <c r="T91" s="213"/>
      <c r="U91" s="213"/>
      <c r="V91" s="213"/>
      <c r="W91" s="213"/>
    </row>
    <row r="92" spans="2:7" ht="48" customHeight="1">
      <c r="B92" s="325">
        <f t="shared" si="10"/>
        <v>23</v>
      </c>
      <c r="C92" s="195" t="s">
        <v>2290</v>
      </c>
      <c r="D92" s="194" t="s">
        <v>2291</v>
      </c>
      <c r="E92" s="192" t="s">
        <v>2240</v>
      </c>
      <c r="F92" s="193">
        <v>100</v>
      </c>
      <c r="G92" s="216" t="s">
        <v>2292</v>
      </c>
    </row>
    <row r="93" spans="2:7" ht="59.25" customHeight="1">
      <c r="B93" s="325">
        <f t="shared" si="10"/>
        <v>24</v>
      </c>
      <c r="C93" s="204" t="s">
        <v>2293</v>
      </c>
      <c r="D93" s="207" t="s">
        <v>2488</v>
      </c>
      <c r="E93" s="205" t="s">
        <v>2270</v>
      </c>
      <c r="F93" s="206">
        <f>(F87+F88+F89)*20%</f>
        <v>18760</v>
      </c>
      <c r="G93" s="207" t="s">
        <v>2294</v>
      </c>
    </row>
    <row r="94" spans="2:7" ht="99.75" customHeight="1">
      <c r="B94" s="325">
        <f t="shared" si="10"/>
        <v>25</v>
      </c>
      <c r="C94" s="204" t="s">
        <v>2295</v>
      </c>
      <c r="D94" s="207" t="s">
        <v>2489</v>
      </c>
      <c r="E94" s="205" t="s">
        <v>2344</v>
      </c>
      <c r="F94" s="206">
        <f>(F1*F64*2*60%)+1000*2</f>
        <v>52400</v>
      </c>
      <c r="G94" s="217" t="s">
        <v>2296</v>
      </c>
    </row>
    <row r="95" spans="1:23" s="208" customFormat="1" ht="90" customHeight="1">
      <c r="A95" s="203"/>
      <c r="B95" s="325">
        <f t="shared" si="10"/>
        <v>26</v>
      </c>
      <c r="C95" s="195" t="s">
        <v>2297</v>
      </c>
      <c r="D95" s="194" t="s">
        <v>2490</v>
      </c>
      <c r="E95" s="192" t="s">
        <v>2418</v>
      </c>
      <c r="F95" s="193">
        <f>J58</f>
        <v>3600</v>
      </c>
      <c r="G95" s="216" t="s">
        <v>2298</v>
      </c>
      <c r="I95" s="50"/>
      <c r="J95" s="50"/>
      <c r="K95" s="50"/>
      <c r="L95" s="50"/>
      <c r="M95" s="50"/>
      <c r="N95" s="50"/>
      <c r="O95" s="50"/>
      <c r="P95" s="50"/>
      <c r="Q95" s="50"/>
      <c r="R95" s="50"/>
      <c r="S95" s="50"/>
      <c r="T95" s="50"/>
      <c r="U95" s="50"/>
      <c r="V95" s="50"/>
      <c r="W95" s="50"/>
    </row>
    <row r="96" spans="1:23" s="208" customFormat="1" ht="93.75" customHeight="1">
      <c r="A96" s="203"/>
      <c r="B96" s="325">
        <f t="shared" si="10"/>
        <v>27</v>
      </c>
      <c r="C96" s="195" t="s">
        <v>2299</v>
      </c>
      <c r="D96" s="194" t="s">
        <v>2491</v>
      </c>
      <c r="E96" s="192" t="s">
        <v>2418</v>
      </c>
      <c r="F96" s="193">
        <f>K58</f>
        <v>1200</v>
      </c>
      <c r="G96" s="216" t="s">
        <v>2298</v>
      </c>
      <c r="H96" s="50"/>
      <c r="I96" s="50"/>
      <c r="J96" s="50"/>
      <c r="K96" s="50"/>
      <c r="L96" s="50"/>
      <c r="M96" s="50"/>
      <c r="N96" s="50"/>
      <c r="O96" s="50"/>
      <c r="P96" s="50"/>
      <c r="Q96" s="50"/>
      <c r="R96" s="50"/>
      <c r="S96" s="50"/>
      <c r="T96" s="50"/>
      <c r="U96" s="50"/>
      <c r="V96" s="50"/>
      <c r="W96" s="50"/>
    </row>
    <row r="97" spans="1:23" s="208" customFormat="1" ht="93.75" customHeight="1">
      <c r="A97" s="203"/>
      <c r="B97" s="325">
        <f t="shared" si="10"/>
        <v>28</v>
      </c>
      <c r="C97" s="195" t="s">
        <v>2300</v>
      </c>
      <c r="D97" s="194" t="s">
        <v>2492</v>
      </c>
      <c r="E97" s="192" t="s">
        <v>2418</v>
      </c>
      <c r="F97" s="193">
        <f>L58</f>
        <v>1200</v>
      </c>
      <c r="G97" s="216" t="s">
        <v>2298</v>
      </c>
      <c r="H97" s="50"/>
      <c r="I97" s="50"/>
      <c r="J97" s="50"/>
      <c r="K97" s="50"/>
      <c r="L97" s="50"/>
      <c r="M97" s="50"/>
      <c r="N97" s="50"/>
      <c r="O97" s="50"/>
      <c r="P97" s="50"/>
      <c r="Q97" s="50"/>
      <c r="R97" s="50"/>
      <c r="S97" s="50"/>
      <c r="T97" s="50"/>
      <c r="U97" s="50"/>
      <c r="V97" s="50"/>
      <c r="W97" s="50"/>
    </row>
    <row r="98" spans="1:23" s="208" customFormat="1" ht="94.5" customHeight="1">
      <c r="A98" s="203"/>
      <c r="B98" s="325">
        <f t="shared" si="10"/>
        <v>29</v>
      </c>
      <c r="C98" s="195" t="s">
        <v>2301</v>
      </c>
      <c r="D98" s="194" t="s">
        <v>2493</v>
      </c>
      <c r="E98" s="192" t="s">
        <v>2418</v>
      </c>
      <c r="F98" s="193">
        <f>M58</f>
        <v>3600</v>
      </c>
      <c r="G98" s="216" t="s">
        <v>2298</v>
      </c>
      <c r="H98" s="50"/>
      <c r="I98" s="50"/>
      <c r="J98" s="50"/>
      <c r="K98" s="50"/>
      <c r="L98" s="50"/>
      <c r="M98" s="50"/>
      <c r="N98" s="50"/>
      <c r="O98" s="50"/>
      <c r="P98" s="50"/>
      <c r="Q98" s="50"/>
      <c r="R98" s="50"/>
      <c r="S98" s="50"/>
      <c r="T98" s="50"/>
      <c r="U98" s="50"/>
      <c r="V98" s="50"/>
      <c r="W98" s="50"/>
    </row>
    <row r="99" spans="1:23" s="208" customFormat="1" ht="96" customHeight="1">
      <c r="A99" s="203"/>
      <c r="B99" s="325">
        <f t="shared" si="10"/>
        <v>30</v>
      </c>
      <c r="C99" s="195" t="s">
        <v>2302</v>
      </c>
      <c r="D99" s="194" t="s">
        <v>2494</v>
      </c>
      <c r="E99" s="192" t="s">
        <v>2418</v>
      </c>
      <c r="F99" s="193">
        <f>N58</f>
        <v>600</v>
      </c>
      <c r="G99" s="216" t="s">
        <v>2298</v>
      </c>
      <c r="H99" s="50"/>
      <c r="I99" s="50"/>
      <c r="J99" s="50"/>
      <c r="K99" s="50"/>
      <c r="L99" s="50"/>
      <c r="M99" s="50"/>
      <c r="N99" s="50"/>
      <c r="O99" s="50"/>
      <c r="P99" s="50"/>
      <c r="Q99" s="50"/>
      <c r="R99" s="50"/>
      <c r="S99" s="50"/>
      <c r="T99" s="50"/>
      <c r="U99" s="50"/>
      <c r="V99" s="50"/>
      <c r="W99" s="50"/>
    </row>
    <row r="100" spans="1:23" s="208" customFormat="1" ht="96.75" customHeight="1">
      <c r="A100" s="203"/>
      <c r="B100" s="325">
        <f t="shared" si="10"/>
        <v>31</v>
      </c>
      <c r="C100" s="195" t="s">
        <v>2303</v>
      </c>
      <c r="D100" s="194" t="s">
        <v>2495</v>
      </c>
      <c r="E100" s="192" t="s">
        <v>2418</v>
      </c>
      <c r="F100" s="193">
        <f>O58</f>
        <v>600</v>
      </c>
      <c r="G100" s="216" t="s">
        <v>2298</v>
      </c>
      <c r="H100" s="50"/>
      <c r="I100" s="50"/>
      <c r="J100" s="50"/>
      <c r="K100" s="50"/>
      <c r="L100" s="50"/>
      <c r="M100" s="50"/>
      <c r="N100" s="50"/>
      <c r="O100" s="50"/>
      <c r="P100" s="50"/>
      <c r="Q100" s="50"/>
      <c r="R100" s="50"/>
      <c r="S100" s="50"/>
      <c r="T100" s="50"/>
      <c r="U100" s="50"/>
      <c r="V100" s="50"/>
      <c r="W100" s="50"/>
    </row>
    <row r="101" spans="1:23" s="208" customFormat="1" ht="95.25" customHeight="1">
      <c r="A101" s="203"/>
      <c r="B101" s="325">
        <f t="shared" si="10"/>
        <v>32</v>
      </c>
      <c r="C101" s="195" t="s">
        <v>2304</v>
      </c>
      <c r="D101" s="194" t="s">
        <v>2496</v>
      </c>
      <c r="E101" s="192" t="s">
        <v>2418</v>
      </c>
      <c r="F101" s="193">
        <f>P58</f>
        <v>600</v>
      </c>
      <c r="G101" s="216" t="s">
        <v>2298</v>
      </c>
      <c r="H101" s="50"/>
      <c r="I101" s="50"/>
      <c r="J101" s="50"/>
      <c r="K101" s="50"/>
      <c r="L101" s="50"/>
      <c r="M101" s="50"/>
      <c r="N101" s="50"/>
      <c r="O101" s="50"/>
      <c r="P101" s="50"/>
      <c r="Q101" s="50"/>
      <c r="R101" s="50"/>
      <c r="S101" s="50"/>
      <c r="T101" s="50"/>
      <c r="U101" s="50"/>
      <c r="V101" s="50"/>
      <c r="W101" s="50"/>
    </row>
    <row r="102" spans="1:23" s="208" customFormat="1" ht="94.5" customHeight="1">
      <c r="A102" s="203"/>
      <c r="B102" s="325">
        <f t="shared" si="10"/>
        <v>33</v>
      </c>
      <c r="C102" s="195" t="s">
        <v>2305</v>
      </c>
      <c r="D102" s="194" t="s">
        <v>2497</v>
      </c>
      <c r="E102" s="192" t="s">
        <v>2418</v>
      </c>
      <c r="F102" s="193">
        <f>Q58</f>
        <v>600</v>
      </c>
      <c r="G102" s="216" t="s">
        <v>2298</v>
      </c>
      <c r="H102" s="50"/>
      <c r="I102" s="50"/>
      <c r="J102" s="50"/>
      <c r="K102" s="50"/>
      <c r="L102" s="50"/>
      <c r="M102" s="50"/>
      <c r="N102" s="50"/>
      <c r="O102" s="50"/>
      <c r="P102" s="50"/>
      <c r="Q102" s="50"/>
      <c r="R102" s="50"/>
      <c r="S102" s="50"/>
      <c r="T102" s="50"/>
      <c r="U102" s="50"/>
      <c r="V102" s="50"/>
      <c r="W102" s="50"/>
    </row>
    <row r="103" spans="1:23" s="208" customFormat="1" ht="96" customHeight="1">
      <c r="A103" s="203"/>
      <c r="B103" s="325">
        <f t="shared" si="10"/>
        <v>34</v>
      </c>
      <c r="C103" s="195" t="s">
        <v>2306</v>
      </c>
      <c r="D103" s="194" t="s">
        <v>2498</v>
      </c>
      <c r="E103" s="192" t="s">
        <v>2418</v>
      </c>
      <c r="F103" s="193">
        <f>R58</f>
        <v>5860</v>
      </c>
      <c r="G103" s="216" t="s">
        <v>2298</v>
      </c>
      <c r="H103" s="50"/>
      <c r="I103" s="50"/>
      <c r="J103" s="50"/>
      <c r="K103" s="50"/>
      <c r="L103" s="50"/>
      <c r="M103" s="50"/>
      <c r="N103" s="50"/>
      <c r="O103" s="50"/>
      <c r="P103" s="50"/>
      <c r="Q103" s="50"/>
      <c r="R103" s="50"/>
      <c r="S103" s="50"/>
      <c r="T103" s="50"/>
      <c r="U103" s="50"/>
      <c r="V103" s="50"/>
      <c r="W103" s="50"/>
    </row>
    <row r="104" spans="1:23" s="208" customFormat="1" ht="94.5" customHeight="1">
      <c r="A104" s="203"/>
      <c r="B104" s="325">
        <f t="shared" si="10"/>
        <v>35</v>
      </c>
      <c r="C104" s="195" t="s">
        <v>2307</v>
      </c>
      <c r="D104" s="194" t="s">
        <v>2499</v>
      </c>
      <c r="E104" s="192" t="s">
        <v>2418</v>
      </c>
      <c r="F104" s="193">
        <f>S58</f>
        <v>1980</v>
      </c>
      <c r="G104" s="216" t="s">
        <v>2298</v>
      </c>
      <c r="H104" s="50"/>
      <c r="I104" s="50"/>
      <c r="J104" s="50"/>
      <c r="K104" s="50"/>
      <c r="L104" s="50"/>
      <c r="M104" s="50"/>
      <c r="N104" s="50"/>
      <c r="O104" s="50"/>
      <c r="P104" s="50"/>
      <c r="Q104" s="50"/>
      <c r="R104" s="50"/>
      <c r="S104" s="50"/>
      <c r="T104" s="50"/>
      <c r="U104" s="50"/>
      <c r="V104" s="50"/>
      <c r="W104" s="50"/>
    </row>
    <row r="105" spans="1:23" s="208" customFormat="1" ht="97.5" customHeight="1">
      <c r="A105" s="203"/>
      <c r="B105" s="325">
        <f t="shared" si="10"/>
        <v>36</v>
      </c>
      <c r="C105" s="195" t="s">
        <v>2308</v>
      </c>
      <c r="D105" s="194" t="s">
        <v>2500</v>
      </c>
      <c r="E105" s="192" t="s">
        <v>2418</v>
      </c>
      <c r="F105" s="193">
        <f>T58</f>
        <v>1280</v>
      </c>
      <c r="G105" s="216" t="s">
        <v>2298</v>
      </c>
      <c r="H105" s="50"/>
      <c r="I105" s="50"/>
      <c r="J105" s="50"/>
      <c r="K105" s="50"/>
      <c r="L105" s="50"/>
      <c r="M105" s="50"/>
      <c r="N105" s="50"/>
      <c r="O105" s="50"/>
      <c r="P105" s="50"/>
      <c r="Q105" s="50"/>
      <c r="R105" s="50"/>
      <c r="S105" s="50"/>
      <c r="T105" s="50"/>
      <c r="U105" s="50"/>
      <c r="V105" s="50"/>
      <c r="W105" s="50"/>
    </row>
    <row r="106" spans="1:23" s="208" customFormat="1" ht="97.5" customHeight="1">
      <c r="A106" s="203"/>
      <c r="B106" s="325">
        <f t="shared" si="10"/>
        <v>37</v>
      </c>
      <c r="C106" s="195" t="s">
        <v>2309</v>
      </c>
      <c r="D106" s="194" t="s">
        <v>2501</v>
      </c>
      <c r="E106" s="192" t="s">
        <v>2418</v>
      </c>
      <c r="F106" s="193">
        <f>U58</f>
        <v>980</v>
      </c>
      <c r="G106" s="216" t="s">
        <v>2298</v>
      </c>
      <c r="H106" s="50"/>
      <c r="I106" s="50"/>
      <c r="J106" s="50"/>
      <c r="K106" s="50"/>
      <c r="L106" s="50"/>
      <c r="M106" s="50"/>
      <c r="N106" s="50"/>
      <c r="O106" s="50"/>
      <c r="P106" s="50"/>
      <c r="Q106" s="50"/>
      <c r="R106" s="50"/>
      <c r="S106" s="50"/>
      <c r="T106" s="50"/>
      <c r="U106" s="50"/>
      <c r="V106" s="50"/>
      <c r="W106" s="50"/>
    </row>
    <row r="107" spans="1:23" s="208" customFormat="1" ht="60" customHeight="1">
      <c r="A107" s="203"/>
      <c r="B107" s="325">
        <f t="shared" si="10"/>
        <v>38</v>
      </c>
      <c r="C107" s="195" t="s">
        <v>2310</v>
      </c>
      <c r="D107" s="194" t="s">
        <v>2502</v>
      </c>
      <c r="E107" s="192" t="s">
        <v>2344</v>
      </c>
      <c r="F107" s="193">
        <f>(3+1.6+1.6)*1000</f>
        <v>6199.999999999999</v>
      </c>
      <c r="G107" s="194" t="s">
        <v>2311</v>
      </c>
      <c r="H107" s="50"/>
      <c r="I107" s="50"/>
      <c r="J107" s="50"/>
      <c r="K107" s="50"/>
      <c r="L107" s="50"/>
      <c r="M107" s="50"/>
      <c r="N107" s="50"/>
      <c r="O107" s="50"/>
      <c r="P107" s="50"/>
      <c r="Q107" s="50"/>
      <c r="R107" s="50"/>
      <c r="S107" s="50"/>
      <c r="T107" s="50"/>
      <c r="U107" s="50"/>
      <c r="V107" s="50"/>
      <c r="W107" s="50"/>
    </row>
    <row r="108" spans="1:23" s="208" customFormat="1" ht="36">
      <c r="A108" s="203"/>
      <c r="B108" s="325">
        <f t="shared" si="10"/>
        <v>39</v>
      </c>
      <c r="C108" s="195" t="s">
        <v>2312</v>
      </c>
      <c r="D108" s="194" t="s">
        <v>2503</v>
      </c>
      <c r="E108" s="192" t="s">
        <v>2344</v>
      </c>
      <c r="F108" s="193">
        <f>((3+0.2+0.2)*1000)</f>
        <v>3400.0000000000005</v>
      </c>
      <c r="G108" s="194" t="s">
        <v>2313</v>
      </c>
      <c r="H108" s="50"/>
      <c r="I108" s="50"/>
      <c r="J108" s="50"/>
      <c r="K108" s="50"/>
      <c r="L108" s="50"/>
      <c r="M108" s="50"/>
      <c r="N108" s="50"/>
      <c r="O108" s="50"/>
      <c r="P108" s="50"/>
      <c r="Q108" s="50"/>
      <c r="R108" s="50"/>
      <c r="S108" s="50"/>
      <c r="T108" s="50"/>
      <c r="U108" s="50"/>
      <c r="V108" s="50"/>
      <c r="W108" s="50"/>
    </row>
    <row r="109" spans="1:23" s="208" customFormat="1" ht="96.75" customHeight="1">
      <c r="A109" s="203"/>
      <c r="B109" s="325">
        <f t="shared" si="10"/>
        <v>40</v>
      </c>
      <c r="C109" s="195" t="s">
        <v>2314</v>
      </c>
      <c r="D109" s="194" t="s">
        <v>2504</v>
      </c>
      <c r="E109" s="192" t="s">
        <v>2240</v>
      </c>
      <c r="F109" s="193">
        <f>I40+I59</f>
        <v>401</v>
      </c>
      <c r="G109" s="216" t="s">
        <v>2315</v>
      </c>
      <c r="H109" s="50"/>
      <c r="I109" s="50"/>
      <c r="J109" s="50"/>
      <c r="K109" s="50"/>
      <c r="L109" s="50"/>
      <c r="M109" s="50"/>
      <c r="N109" s="50"/>
      <c r="O109" s="50"/>
      <c r="P109" s="50"/>
      <c r="Q109" s="50"/>
      <c r="R109" s="50"/>
      <c r="S109" s="50"/>
      <c r="T109" s="50"/>
      <c r="U109" s="50"/>
      <c r="V109" s="50"/>
      <c r="W109" s="50"/>
    </row>
    <row r="110" spans="1:23" s="208" customFormat="1" ht="96.75" customHeight="1">
      <c r="A110" s="203"/>
      <c r="B110" s="325">
        <f t="shared" si="10"/>
        <v>41</v>
      </c>
      <c r="C110" s="195" t="s">
        <v>2316</v>
      </c>
      <c r="D110" s="194" t="s">
        <v>2505</v>
      </c>
      <c r="E110" s="192" t="s">
        <v>2240</v>
      </c>
      <c r="F110" s="193">
        <f>H27+H31+H37+H46+H50+H56</f>
        <v>48</v>
      </c>
      <c r="G110" s="194" t="s">
        <v>2317</v>
      </c>
      <c r="H110" s="50"/>
      <c r="I110" s="50"/>
      <c r="J110" s="50"/>
      <c r="K110" s="50"/>
      <c r="L110" s="50"/>
      <c r="M110" s="50"/>
      <c r="N110" s="50"/>
      <c r="O110" s="50"/>
      <c r="P110" s="50"/>
      <c r="Q110" s="50"/>
      <c r="R110" s="50"/>
      <c r="S110" s="50"/>
      <c r="T110" s="50"/>
      <c r="U110" s="50"/>
      <c r="V110" s="50"/>
      <c r="W110" s="50"/>
    </row>
    <row r="111" spans="1:23" s="208" customFormat="1" ht="96.75" customHeight="1">
      <c r="A111" s="203"/>
      <c r="B111" s="325">
        <f t="shared" si="10"/>
        <v>42</v>
      </c>
      <c r="C111" s="195" t="s">
        <v>2318</v>
      </c>
      <c r="D111" s="194" t="s">
        <v>2506</v>
      </c>
      <c r="E111" s="192" t="s">
        <v>2240</v>
      </c>
      <c r="F111" s="193">
        <f>H32+H38+H51+H57</f>
        <v>25</v>
      </c>
      <c r="G111" s="194" t="s">
        <v>2317</v>
      </c>
      <c r="H111" s="50"/>
      <c r="I111" s="50"/>
      <c r="J111" s="50"/>
      <c r="K111" s="50"/>
      <c r="L111" s="50"/>
      <c r="M111" s="50"/>
      <c r="N111" s="50"/>
      <c r="O111" s="50"/>
      <c r="P111" s="50"/>
      <c r="Q111" s="50"/>
      <c r="R111" s="50"/>
      <c r="S111" s="50"/>
      <c r="T111" s="50"/>
      <c r="U111" s="50"/>
      <c r="V111" s="50"/>
      <c r="W111" s="50"/>
    </row>
    <row r="112" spans="2:7" ht="96.75" customHeight="1">
      <c r="B112" s="325">
        <f t="shared" si="10"/>
        <v>43</v>
      </c>
      <c r="C112" s="195" t="s">
        <v>2319</v>
      </c>
      <c r="D112" s="194" t="s">
        <v>2507</v>
      </c>
      <c r="E112" s="192" t="s">
        <v>2240</v>
      </c>
      <c r="F112" s="193">
        <f>H33+H52</f>
        <v>7</v>
      </c>
      <c r="G112" s="194" t="s">
        <v>2317</v>
      </c>
    </row>
    <row r="113" spans="2:7" ht="94.5" customHeight="1">
      <c r="B113" s="325">
        <f t="shared" si="10"/>
        <v>44</v>
      </c>
      <c r="C113" s="195" t="s">
        <v>2320</v>
      </c>
      <c r="D113" s="194" t="s">
        <v>2508</v>
      </c>
      <c r="E113" s="192" t="s">
        <v>2240</v>
      </c>
      <c r="F113" s="193">
        <f>(F109+F110+F111+F112)*2</f>
        <v>962</v>
      </c>
      <c r="G113" s="194" t="s">
        <v>2321</v>
      </c>
    </row>
    <row r="114" spans="2:7" ht="86.25" customHeight="1">
      <c r="B114" s="325">
        <f t="shared" si="10"/>
        <v>45</v>
      </c>
      <c r="C114" s="195" t="s">
        <v>2322</v>
      </c>
      <c r="D114" s="194" t="s">
        <v>2509</v>
      </c>
      <c r="E114" s="192" t="s">
        <v>2240</v>
      </c>
      <c r="F114" s="193">
        <f>F113/2</f>
        <v>481</v>
      </c>
      <c r="G114" s="194" t="s">
        <v>2323</v>
      </c>
    </row>
    <row r="115" spans="2:7" ht="72.75" customHeight="1">
      <c r="B115" s="325">
        <f t="shared" si="10"/>
        <v>46</v>
      </c>
      <c r="C115" s="195" t="s">
        <v>2324</v>
      </c>
      <c r="D115" s="194" t="s">
        <v>2510</v>
      </c>
      <c r="E115" s="192" t="s">
        <v>2240</v>
      </c>
      <c r="F115" s="193">
        <f>F114</f>
        <v>481</v>
      </c>
      <c r="G115" s="194" t="s">
        <v>2292</v>
      </c>
    </row>
    <row r="116" spans="2:7" ht="35.25" customHeight="1">
      <c r="B116" s="325">
        <f t="shared" si="10"/>
        <v>47</v>
      </c>
      <c r="C116" s="204" t="s">
        <v>2325</v>
      </c>
      <c r="D116" s="207" t="s">
        <v>2511</v>
      </c>
      <c r="E116" s="205" t="s">
        <v>2270</v>
      </c>
      <c r="F116" s="206">
        <f>1000*4.4*0.4</f>
        <v>1760</v>
      </c>
      <c r="G116" s="218" t="s">
        <v>2326</v>
      </c>
    </row>
    <row r="117" spans="2:7" ht="48" customHeight="1">
      <c r="B117" s="325">
        <f t="shared" si="10"/>
        <v>48</v>
      </c>
      <c r="C117" s="195" t="s">
        <v>2327</v>
      </c>
      <c r="D117" s="194" t="s">
        <v>2328</v>
      </c>
      <c r="E117" s="192" t="s">
        <v>2270</v>
      </c>
      <c r="F117" s="193">
        <f>F3*10%</f>
        <v>12000</v>
      </c>
      <c r="G117" s="194" t="s">
        <v>2329</v>
      </c>
    </row>
    <row r="118" spans="2:7" ht="45.75" customHeight="1">
      <c r="B118" s="325">
        <f t="shared" si="10"/>
        <v>49</v>
      </c>
      <c r="C118" s="195" t="s">
        <v>2330</v>
      </c>
      <c r="D118" s="194" t="s">
        <v>2512</v>
      </c>
      <c r="E118" s="192" t="s">
        <v>2270</v>
      </c>
      <c r="F118" s="193">
        <f>(0.015*F42)*1.2*0.8</f>
        <v>115.2</v>
      </c>
      <c r="G118" s="194" t="s">
        <v>2331</v>
      </c>
    </row>
    <row r="119" spans="2:7" ht="69.75" customHeight="1">
      <c r="B119" s="325">
        <f t="shared" si="10"/>
        <v>50</v>
      </c>
      <c r="C119" s="195" t="s">
        <v>2332</v>
      </c>
      <c r="D119" s="194" t="s">
        <v>2513</v>
      </c>
      <c r="E119" s="192" t="s">
        <v>2240</v>
      </c>
      <c r="F119" s="193">
        <v>2</v>
      </c>
      <c r="G119" s="216" t="s">
        <v>2333</v>
      </c>
    </row>
    <row r="120" spans="2:7" ht="69.75" customHeight="1">
      <c r="B120" s="325">
        <f t="shared" si="10"/>
        <v>51</v>
      </c>
      <c r="C120" s="195" t="s">
        <v>2334</v>
      </c>
      <c r="D120" s="194" t="s">
        <v>2514</v>
      </c>
      <c r="E120" s="192" t="s">
        <v>2240</v>
      </c>
      <c r="F120" s="193">
        <v>2</v>
      </c>
      <c r="G120" s="216" t="s">
        <v>2333</v>
      </c>
    </row>
    <row r="121" spans="2:7" ht="69.75" customHeight="1">
      <c r="B121" s="325">
        <f t="shared" si="10"/>
        <v>52</v>
      </c>
      <c r="C121" s="195" t="s">
        <v>2335</v>
      </c>
      <c r="D121" s="194" t="s">
        <v>2515</v>
      </c>
      <c r="E121" s="192" t="s">
        <v>2240</v>
      </c>
      <c r="F121" s="193">
        <v>2</v>
      </c>
      <c r="G121" s="216" t="s">
        <v>2333</v>
      </c>
    </row>
    <row r="122" spans="2:7" ht="69.75" customHeight="1">
      <c r="B122" s="325">
        <f t="shared" si="10"/>
        <v>53</v>
      </c>
      <c r="C122" s="195" t="s">
        <v>2336</v>
      </c>
      <c r="D122" s="194" t="s">
        <v>2516</v>
      </c>
      <c r="E122" s="192" t="s">
        <v>2240</v>
      </c>
      <c r="F122" s="193">
        <v>4</v>
      </c>
      <c r="G122" s="216" t="s">
        <v>2333</v>
      </c>
    </row>
    <row r="123" spans="2:7" ht="84" customHeight="1">
      <c r="B123" s="325">
        <f t="shared" si="10"/>
        <v>54</v>
      </c>
      <c r="C123" s="195" t="s">
        <v>2337</v>
      </c>
      <c r="D123" s="194" t="s">
        <v>2517</v>
      </c>
      <c r="E123" s="192" t="s">
        <v>2240</v>
      </c>
      <c r="F123" s="193">
        <v>4</v>
      </c>
      <c r="G123" s="216" t="s">
        <v>2333</v>
      </c>
    </row>
    <row r="124" spans="2:9" ht="28.5" customHeight="1">
      <c r="B124" s="325">
        <f t="shared" si="10"/>
        <v>55</v>
      </c>
      <c r="C124" s="204" t="s">
        <v>2338</v>
      </c>
      <c r="D124" s="207" t="s">
        <v>2518</v>
      </c>
      <c r="E124" s="205" t="s">
        <v>2270</v>
      </c>
      <c r="F124" s="206">
        <f>F85*70%</f>
        <v>50190</v>
      </c>
      <c r="G124" s="207" t="s">
        <v>2339</v>
      </c>
      <c r="I124" s="46" t="s">
        <v>2340</v>
      </c>
    </row>
    <row r="125" spans="1:23" s="328" customFormat="1" ht="21.75" customHeight="1">
      <c r="A125" s="336"/>
      <c r="B125" s="392" t="s">
        <v>2597</v>
      </c>
      <c r="C125" s="393"/>
      <c r="D125" s="393"/>
      <c r="E125" s="393"/>
      <c r="F125" s="393"/>
      <c r="G125" s="394"/>
      <c r="H125" s="329"/>
      <c r="I125" s="329"/>
      <c r="J125" s="329"/>
      <c r="K125" s="329"/>
      <c r="L125" s="329"/>
      <c r="M125" s="329"/>
      <c r="N125" s="329"/>
      <c r="O125" s="329"/>
      <c r="P125" s="329"/>
      <c r="Q125" s="329"/>
      <c r="R125" s="329"/>
      <c r="S125" s="329"/>
      <c r="T125" s="329"/>
      <c r="U125" s="329"/>
      <c r="V125" s="329"/>
      <c r="W125" s="329"/>
    </row>
    <row r="126" spans="1:7" ht="57.75" customHeight="1">
      <c r="A126" s="56">
        <v>0</v>
      </c>
      <c r="B126" s="325">
        <f>B124+1</f>
        <v>56</v>
      </c>
      <c r="C126" s="205" t="s">
        <v>2341</v>
      </c>
      <c r="D126" s="207" t="s">
        <v>2519</v>
      </c>
      <c r="E126" s="205" t="s">
        <v>2344</v>
      </c>
      <c r="F126" s="206">
        <v>40000</v>
      </c>
      <c r="G126" s="217" t="s">
        <v>2292</v>
      </c>
    </row>
    <row r="127" spans="2:7" ht="59.25" customHeight="1">
      <c r="B127" s="325">
        <f>B126+1</f>
        <v>57</v>
      </c>
      <c r="C127" s="205" t="s">
        <v>2342</v>
      </c>
      <c r="D127" s="207" t="s">
        <v>2343</v>
      </c>
      <c r="E127" s="205" t="s">
        <v>2344</v>
      </c>
      <c r="F127" s="206">
        <f>V58*2</f>
        <v>44200</v>
      </c>
      <c r="G127" s="217" t="s">
        <v>2345</v>
      </c>
    </row>
    <row r="128" spans="1:23" ht="46.5" customHeight="1">
      <c r="A128" s="56">
        <v>0</v>
      </c>
      <c r="B128" s="325">
        <f aca="true" t="shared" si="11" ref="B128:B179">B127+1</f>
        <v>58</v>
      </c>
      <c r="C128" s="346" t="s">
        <v>2346</v>
      </c>
      <c r="D128" s="194" t="s">
        <v>2520</v>
      </c>
      <c r="E128" s="195" t="s">
        <v>2344</v>
      </c>
      <c r="F128" s="347">
        <f>F6*0.2</f>
        <v>8000</v>
      </c>
      <c r="G128" s="194" t="s">
        <v>2347</v>
      </c>
      <c r="R128" s="156"/>
      <c r="S128" s="156"/>
      <c r="T128" s="156"/>
      <c r="U128" s="156"/>
      <c r="V128" s="156"/>
      <c r="W128" s="156"/>
    </row>
    <row r="129" spans="1:9" ht="22.5" customHeight="1">
      <c r="A129" s="56">
        <v>0</v>
      </c>
      <c r="B129" s="325">
        <f t="shared" si="11"/>
        <v>59</v>
      </c>
      <c r="C129" s="209" t="s">
        <v>2348</v>
      </c>
      <c r="D129" s="194" t="s">
        <v>2521</v>
      </c>
      <c r="E129" s="192" t="s">
        <v>2418</v>
      </c>
      <c r="F129" s="193">
        <f>5%*F1</f>
        <v>1000</v>
      </c>
      <c r="G129" s="194" t="s">
        <v>2349</v>
      </c>
      <c r="I129" s="67"/>
    </row>
    <row r="130" spans="1:9" ht="43.5" customHeight="1">
      <c r="A130" s="56">
        <v>0</v>
      </c>
      <c r="B130" s="325">
        <f t="shared" si="11"/>
        <v>60</v>
      </c>
      <c r="C130" s="192" t="s">
        <v>2350</v>
      </c>
      <c r="D130" s="194" t="s">
        <v>2351</v>
      </c>
      <c r="E130" s="192" t="s">
        <v>2270</v>
      </c>
      <c r="F130" s="193">
        <v>2000</v>
      </c>
      <c r="G130" s="194" t="s">
        <v>2292</v>
      </c>
      <c r="I130" s="67"/>
    </row>
    <row r="131" spans="1:9" ht="48">
      <c r="A131" s="56">
        <v>0</v>
      </c>
      <c r="B131" s="325">
        <f t="shared" si="11"/>
        <v>61</v>
      </c>
      <c r="C131" s="192" t="s">
        <v>2352</v>
      </c>
      <c r="D131" s="194" t="s">
        <v>2353</v>
      </c>
      <c r="E131" s="192" t="s">
        <v>2344</v>
      </c>
      <c r="F131" s="193">
        <v>2000</v>
      </c>
      <c r="G131" s="194" t="s">
        <v>2292</v>
      </c>
      <c r="I131" s="67"/>
    </row>
    <row r="132" spans="1:7" ht="44.25" customHeight="1">
      <c r="A132" s="56">
        <v>0</v>
      </c>
      <c r="B132" s="325">
        <f t="shared" si="11"/>
        <v>62</v>
      </c>
      <c r="C132" s="209" t="s">
        <v>2354</v>
      </c>
      <c r="D132" s="350" t="s">
        <v>2355</v>
      </c>
      <c r="E132" s="192" t="s">
        <v>2270</v>
      </c>
      <c r="F132" s="193">
        <f>(F42+F23)*0.1*3*0.05</f>
        <v>300</v>
      </c>
      <c r="G132" s="194" t="s">
        <v>2356</v>
      </c>
    </row>
    <row r="133" spans="1:7" ht="34.5" customHeight="1">
      <c r="A133" s="56">
        <v>0</v>
      </c>
      <c r="B133" s="325">
        <f t="shared" si="11"/>
        <v>63</v>
      </c>
      <c r="C133" s="209" t="s">
        <v>2357</v>
      </c>
      <c r="D133" s="194" t="s">
        <v>2522</v>
      </c>
      <c r="E133" s="192" t="s">
        <v>2344</v>
      </c>
      <c r="F133" s="219">
        <f>0.1*F1*0.3</f>
        <v>600</v>
      </c>
      <c r="G133" s="194" t="s">
        <v>2358</v>
      </c>
    </row>
    <row r="134" spans="1:8" ht="70.5" customHeight="1">
      <c r="A134" s="56">
        <v>0</v>
      </c>
      <c r="B134" s="325">
        <f t="shared" si="11"/>
        <v>64</v>
      </c>
      <c r="C134" s="209" t="s">
        <v>2359</v>
      </c>
      <c r="D134" s="194" t="s">
        <v>2523</v>
      </c>
      <c r="E134" s="192" t="s">
        <v>2240</v>
      </c>
      <c r="F134" s="219">
        <f>F1/8</f>
        <v>2500</v>
      </c>
      <c r="G134" s="194" t="s">
        <v>2360</v>
      </c>
      <c r="H134" s="220"/>
    </row>
    <row r="135" spans="1:8" ht="81.75" customHeight="1">
      <c r="A135" s="56">
        <v>0</v>
      </c>
      <c r="B135" s="325">
        <f t="shared" si="11"/>
        <v>65</v>
      </c>
      <c r="C135" s="209" t="s">
        <v>2361</v>
      </c>
      <c r="D135" s="194" t="s">
        <v>2524</v>
      </c>
      <c r="E135" s="192" t="s">
        <v>2344</v>
      </c>
      <c r="F135" s="219">
        <f>F18</f>
        <v>14400</v>
      </c>
      <c r="G135" s="194" t="s">
        <v>2317</v>
      </c>
      <c r="H135" s="220"/>
    </row>
    <row r="136" spans="1:24" s="46" customFormat="1" ht="33.75" customHeight="1">
      <c r="A136" s="56">
        <v>0</v>
      </c>
      <c r="B136" s="325">
        <f t="shared" si="11"/>
        <v>66</v>
      </c>
      <c r="C136" s="192" t="s">
        <v>2364</v>
      </c>
      <c r="D136" s="194" t="s">
        <v>2365</v>
      </c>
      <c r="E136" s="192" t="s">
        <v>2362</v>
      </c>
      <c r="F136" s="193">
        <v>12</v>
      </c>
      <c r="G136" s="194" t="s">
        <v>2363</v>
      </c>
      <c r="H136" s="220"/>
      <c r="X136" s="156"/>
    </row>
    <row r="137" spans="1:24" s="46" customFormat="1" ht="21" customHeight="1">
      <c r="A137" s="56">
        <v>0</v>
      </c>
      <c r="B137" s="325">
        <f t="shared" si="11"/>
        <v>67</v>
      </c>
      <c r="C137" s="192" t="s">
        <v>2366</v>
      </c>
      <c r="D137" s="194" t="s">
        <v>2367</v>
      </c>
      <c r="E137" s="192" t="s">
        <v>2362</v>
      </c>
      <c r="F137" s="193">
        <v>12</v>
      </c>
      <c r="G137" s="194" t="s">
        <v>2363</v>
      </c>
      <c r="H137" s="220"/>
      <c r="X137" s="156"/>
    </row>
    <row r="138" spans="1:24" s="46" customFormat="1" ht="45.75" customHeight="1">
      <c r="A138" s="56">
        <v>0</v>
      </c>
      <c r="B138" s="325">
        <f t="shared" si="11"/>
        <v>68</v>
      </c>
      <c r="C138" s="192" t="s">
        <v>2368</v>
      </c>
      <c r="D138" s="194" t="s">
        <v>2525</v>
      </c>
      <c r="E138" s="192" t="s">
        <v>2344</v>
      </c>
      <c r="F138" s="193">
        <v>30</v>
      </c>
      <c r="G138" s="194" t="s">
        <v>2292</v>
      </c>
      <c r="H138" s="220"/>
      <c r="X138" s="156"/>
    </row>
    <row r="139" spans="1:24" s="46" customFormat="1" ht="33.75" customHeight="1">
      <c r="A139" s="56">
        <v>0</v>
      </c>
      <c r="B139" s="325">
        <f t="shared" si="11"/>
        <v>69</v>
      </c>
      <c r="C139" s="192" t="s">
        <v>2369</v>
      </c>
      <c r="D139" s="194" t="s">
        <v>2370</v>
      </c>
      <c r="E139" s="192" t="s">
        <v>2270</v>
      </c>
      <c r="F139" s="193">
        <f>10%*F15</f>
        <v>720</v>
      </c>
      <c r="G139" s="194" t="s">
        <v>2371</v>
      </c>
      <c r="H139" s="220"/>
      <c r="X139" s="156"/>
    </row>
    <row r="140" spans="1:24" s="46" customFormat="1" ht="44.25" customHeight="1">
      <c r="A140" s="56">
        <v>0</v>
      </c>
      <c r="B140" s="325">
        <f t="shared" si="11"/>
        <v>70</v>
      </c>
      <c r="C140" s="192" t="s">
        <v>2372</v>
      </c>
      <c r="D140" s="194" t="s">
        <v>2373</v>
      </c>
      <c r="E140" s="192" t="s">
        <v>2270</v>
      </c>
      <c r="F140" s="193">
        <f>F139</f>
        <v>720</v>
      </c>
      <c r="G140" s="194" t="s">
        <v>2371</v>
      </c>
      <c r="H140" s="220"/>
      <c r="X140" s="156"/>
    </row>
    <row r="141" spans="1:24" s="46" customFormat="1" ht="36.75" customHeight="1">
      <c r="A141" s="56">
        <v>0</v>
      </c>
      <c r="B141" s="325">
        <f t="shared" si="11"/>
        <v>71</v>
      </c>
      <c r="C141" s="209" t="s">
        <v>2374</v>
      </c>
      <c r="D141" s="194" t="s">
        <v>2526</v>
      </c>
      <c r="E141" s="192" t="s">
        <v>2270</v>
      </c>
      <c r="F141" s="219">
        <f>0.3*F7</f>
        <v>6000</v>
      </c>
      <c r="G141" s="221" t="s">
        <v>2375</v>
      </c>
      <c r="H141" s="220"/>
      <c r="X141" s="156"/>
    </row>
    <row r="142" spans="1:24" s="46" customFormat="1" ht="48.75" customHeight="1">
      <c r="A142" s="56">
        <v>0</v>
      </c>
      <c r="B142" s="325">
        <f t="shared" si="11"/>
        <v>72</v>
      </c>
      <c r="C142" s="209" t="s">
        <v>2376</v>
      </c>
      <c r="D142" s="194" t="s">
        <v>2527</v>
      </c>
      <c r="E142" s="192" t="s">
        <v>2344</v>
      </c>
      <c r="F142" s="222">
        <f>F13</f>
        <v>7200</v>
      </c>
      <c r="G142" s="194" t="s">
        <v>2317</v>
      </c>
      <c r="H142" s="220"/>
      <c r="X142" s="156"/>
    </row>
    <row r="143" spans="1:24" s="46" customFormat="1" ht="76.5" customHeight="1">
      <c r="A143" s="56">
        <v>0</v>
      </c>
      <c r="B143" s="325">
        <f t="shared" si="11"/>
        <v>73</v>
      </c>
      <c r="C143" s="6" t="s">
        <v>240</v>
      </c>
      <c r="D143" s="351" t="s">
        <v>2601</v>
      </c>
      <c r="E143" s="192" t="s">
        <v>2461</v>
      </c>
      <c r="F143" s="219">
        <f>(F10*0.04)*2.3</f>
        <v>11040</v>
      </c>
      <c r="G143" s="194" t="s">
        <v>2377</v>
      </c>
      <c r="H143" s="223"/>
      <c r="I143" s="84"/>
      <c r="X143" s="156"/>
    </row>
    <row r="144" spans="1:24" s="46" customFormat="1" ht="93" customHeight="1">
      <c r="A144" s="56">
        <v>-7</v>
      </c>
      <c r="B144" s="325">
        <f t="shared" si="11"/>
        <v>74</v>
      </c>
      <c r="C144" s="205" t="s">
        <v>2379</v>
      </c>
      <c r="D144" s="207" t="s">
        <v>2528</v>
      </c>
      <c r="E144" s="205" t="s">
        <v>2344</v>
      </c>
      <c r="F144" s="226">
        <f>$F$14*30%</f>
        <v>4320</v>
      </c>
      <c r="G144" s="348" t="s">
        <v>2380</v>
      </c>
      <c r="H144" s="220"/>
      <c r="X144" s="156"/>
    </row>
    <row r="145" spans="1:24" s="46" customFormat="1" ht="95.25" customHeight="1">
      <c r="A145" s="56">
        <v>-7</v>
      </c>
      <c r="B145" s="325">
        <f t="shared" si="11"/>
        <v>75</v>
      </c>
      <c r="C145" s="205" t="s">
        <v>2381</v>
      </c>
      <c r="D145" s="207" t="s">
        <v>2529</v>
      </c>
      <c r="E145" s="205" t="s">
        <v>2344</v>
      </c>
      <c r="F145" s="226">
        <f>$F$14*20%</f>
        <v>2880</v>
      </c>
      <c r="G145" s="348" t="s">
        <v>2382</v>
      </c>
      <c r="H145" s="220"/>
      <c r="X145" s="156"/>
    </row>
    <row r="146" spans="1:24" s="46" customFormat="1" ht="95.25" customHeight="1">
      <c r="A146" s="56">
        <v>-7</v>
      </c>
      <c r="B146" s="325">
        <f t="shared" si="11"/>
        <v>76</v>
      </c>
      <c r="C146" s="205" t="s">
        <v>2383</v>
      </c>
      <c r="D146" s="207" t="s">
        <v>2530</v>
      </c>
      <c r="E146" s="205" t="s">
        <v>2344</v>
      </c>
      <c r="F146" s="226">
        <f>$F$14*20%</f>
        <v>2880</v>
      </c>
      <c r="G146" s="348" t="s">
        <v>2382</v>
      </c>
      <c r="H146" s="220"/>
      <c r="X146" s="156"/>
    </row>
    <row r="147" spans="1:24" s="46" customFormat="1" ht="95.25" customHeight="1">
      <c r="A147" s="56">
        <v>-7</v>
      </c>
      <c r="B147" s="325">
        <f t="shared" si="11"/>
        <v>77</v>
      </c>
      <c r="C147" s="205" t="s">
        <v>2384</v>
      </c>
      <c r="D147" s="207" t="s">
        <v>2531</v>
      </c>
      <c r="E147" s="205" t="s">
        <v>2344</v>
      </c>
      <c r="F147" s="226">
        <f>$F$14*10%</f>
        <v>1440</v>
      </c>
      <c r="G147" s="207" t="s">
        <v>2385</v>
      </c>
      <c r="H147" s="220"/>
      <c r="X147" s="156"/>
    </row>
    <row r="148" spans="1:24" s="46" customFormat="1" ht="94.5" customHeight="1">
      <c r="A148" s="56">
        <v>-7</v>
      </c>
      <c r="B148" s="325">
        <f t="shared" si="11"/>
        <v>78</v>
      </c>
      <c r="C148" s="205" t="s">
        <v>2386</v>
      </c>
      <c r="D148" s="207" t="s">
        <v>2532</v>
      </c>
      <c r="E148" s="205" t="s">
        <v>2344</v>
      </c>
      <c r="F148" s="226">
        <f>$F$14*10%</f>
        <v>1440</v>
      </c>
      <c r="G148" s="207" t="s">
        <v>2385</v>
      </c>
      <c r="H148" s="220"/>
      <c r="X148" s="156"/>
    </row>
    <row r="149" spans="1:24" s="46" customFormat="1" ht="95.25" customHeight="1">
      <c r="A149" s="56">
        <v>-7</v>
      </c>
      <c r="B149" s="325">
        <f t="shared" si="11"/>
        <v>79</v>
      </c>
      <c r="C149" s="205" t="s">
        <v>2387</v>
      </c>
      <c r="D149" s="207" t="s">
        <v>2533</v>
      </c>
      <c r="E149" s="205" t="s">
        <v>2344</v>
      </c>
      <c r="F149" s="226">
        <f>$F$14*10%</f>
        <v>1440</v>
      </c>
      <c r="G149" s="207" t="s">
        <v>2385</v>
      </c>
      <c r="H149" s="220"/>
      <c r="X149" s="156"/>
    </row>
    <row r="150" spans="1:24" s="46" customFormat="1" ht="69" customHeight="1">
      <c r="A150" s="56">
        <v>-7</v>
      </c>
      <c r="B150" s="325">
        <f t="shared" si="11"/>
        <v>80</v>
      </c>
      <c r="C150" s="209" t="s">
        <v>2388</v>
      </c>
      <c r="D150" s="194" t="s">
        <v>2534</v>
      </c>
      <c r="E150" s="192" t="s">
        <v>2344</v>
      </c>
      <c r="F150" s="219">
        <f>F3</f>
        <v>120000</v>
      </c>
      <c r="G150" s="194" t="s">
        <v>2389</v>
      </c>
      <c r="H150" s="220"/>
      <c r="X150" s="156"/>
    </row>
    <row r="151" spans="2:8" ht="36.75" customHeight="1">
      <c r="B151" s="325">
        <f t="shared" si="11"/>
        <v>81</v>
      </c>
      <c r="C151" s="192" t="s">
        <v>2390</v>
      </c>
      <c r="D151" s="194" t="s">
        <v>2535</v>
      </c>
      <c r="E151" s="192" t="s">
        <v>2344</v>
      </c>
      <c r="F151" s="193">
        <f>F10</f>
        <v>120000</v>
      </c>
      <c r="G151" s="194" t="s">
        <v>2391</v>
      </c>
      <c r="H151" s="220"/>
    </row>
    <row r="152" spans="1:8" ht="68.25" customHeight="1">
      <c r="A152" s="56">
        <v>-6</v>
      </c>
      <c r="B152" s="325">
        <f t="shared" si="11"/>
        <v>82</v>
      </c>
      <c r="C152" s="209" t="s">
        <v>2392</v>
      </c>
      <c r="D152" s="194" t="s">
        <v>2536</v>
      </c>
      <c r="E152" s="192" t="s">
        <v>2418</v>
      </c>
      <c r="F152" s="219">
        <v>100</v>
      </c>
      <c r="G152" s="194" t="s">
        <v>2292</v>
      </c>
      <c r="H152" s="220"/>
    </row>
    <row r="153" spans="1:8" ht="66.75" customHeight="1">
      <c r="A153" s="56">
        <v>-6</v>
      </c>
      <c r="B153" s="325">
        <f t="shared" si="11"/>
        <v>83</v>
      </c>
      <c r="C153" s="209" t="s">
        <v>2393</v>
      </c>
      <c r="D153" s="194" t="s">
        <v>2537</v>
      </c>
      <c r="E153" s="192" t="s">
        <v>2418</v>
      </c>
      <c r="F153" s="219">
        <f>0.45*$F$7</f>
        <v>9000</v>
      </c>
      <c r="G153" s="194" t="s">
        <v>2394</v>
      </c>
      <c r="H153" s="220"/>
    </row>
    <row r="154" spans="1:8" ht="60">
      <c r="A154" s="56">
        <v>-6</v>
      </c>
      <c r="B154" s="325">
        <f t="shared" si="11"/>
        <v>84</v>
      </c>
      <c r="C154" s="209" t="s">
        <v>2395</v>
      </c>
      <c r="D154" s="194" t="s">
        <v>2538</v>
      </c>
      <c r="E154" s="192" t="s">
        <v>2418</v>
      </c>
      <c r="F154" s="219">
        <f>0.05*$F$7</f>
        <v>1000</v>
      </c>
      <c r="G154" s="194" t="s">
        <v>2396</v>
      </c>
      <c r="H154" s="220"/>
    </row>
    <row r="155" spans="1:8" ht="60">
      <c r="A155" s="56">
        <v>-6</v>
      </c>
      <c r="B155" s="325">
        <f t="shared" si="11"/>
        <v>85</v>
      </c>
      <c r="C155" s="209" t="s">
        <v>2397</v>
      </c>
      <c r="D155" s="194" t="s">
        <v>2539</v>
      </c>
      <c r="E155" s="192" t="s">
        <v>2418</v>
      </c>
      <c r="F155" s="219">
        <f>0.45*$F$7</f>
        <v>9000</v>
      </c>
      <c r="G155" s="194" t="s">
        <v>2394</v>
      </c>
      <c r="H155" s="220"/>
    </row>
    <row r="156" spans="1:23" s="208" customFormat="1" ht="33" customHeight="1">
      <c r="A156" s="203">
        <v>-6</v>
      </c>
      <c r="B156" s="325">
        <f t="shared" si="11"/>
        <v>86</v>
      </c>
      <c r="C156" s="192" t="s">
        <v>2398</v>
      </c>
      <c r="D156" s="194" t="s">
        <v>2540</v>
      </c>
      <c r="E156" s="192" t="s">
        <v>2270</v>
      </c>
      <c r="F156" s="193">
        <f>10%*F3</f>
        <v>12000</v>
      </c>
      <c r="G156" s="194" t="s">
        <v>2399</v>
      </c>
      <c r="H156" s="227"/>
      <c r="I156" s="50"/>
      <c r="J156" s="50"/>
      <c r="K156" s="50"/>
      <c r="L156" s="50"/>
      <c r="M156" s="50"/>
      <c r="N156" s="50"/>
      <c r="O156" s="50"/>
      <c r="P156" s="50"/>
      <c r="Q156" s="50"/>
      <c r="R156" s="50"/>
      <c r="S156" s="50"/>
      <c r="T156" s="50"/>
      <c r="U156" s="50"/>
      <c r="V156" s="50"/>
      <c r="W156" s="50"/>
    </row>
    <row r="157" spans="1:8" ht="80.25" customHeight="1">
      <c r="A157" s="56">
        <v>-8</v>
      </c>
      <c r="B157" s="325">
        <f t="shared" si="11"/>
        <v>87</v>
      </c>
      <c r="C157" s="209" t="s">
        <v>2400</v>
      </c>
      <c r="D157" s="194" t="s">
        <v>2541</v>
      </c>
      <c r="E157" s="192" t="s">
        <v>2418</v>
      </c>
      <c r="F157" s="219">
        <f>F1*2</f>
        <v>40000</v>
      </c>
      <c r="G157" s="194" t="s">
        <v>2401</v>
      </c>
      <c r="H157" s="220"/>
    </row>
    <row r="158" spans="1:8" ht="60.75" customHeight="1">
      <c r="A158" s="56">
        <v>-8</v>
      </c>
      <c r="B158" s="325">
        <f t="shared" si="11"/>
        <v>88</v>
      </c>
      <c r="C158" s="192" t="s">
        <v>2402</v>
      </c>
      <c r="D158" s="194" t="s">
        <v>2542</v>
      </c>
      <c r="E158" s="192" t="s">
        <v>2270</v>
      </c>
      <c r="F158" s="193">
        <v>200</v>
      </c>
      <c r="G158" s="228" t="s">
        <v>2292</v>
      </c>
      <c r="H158" s="220"/>
    </row>
    <row r="159" spans="1:8" ht="84">
      <c r="A159" s="56">
        <v>-8</v>
      </c>
      <c r="B159" s="325">
        <f t="shared" si="11"/>
        <v>89</v>
      </c>
      <c r="C159" s="205" t="s">
        <v>2403</v>
      </c>
      <c r="D159" s="207" t="s">
        <v>2543</v>
      </c>
      <c r="E159" s="205" t="s">
        <v>2344</v>
      </c>
      <c r="F159" s="206">
        <v>600</v>
      </c>
      <c r="G159" s="217" t="s">
        <v>2292</v>
      </c>
      <c r="H159" s="220"/>
    </row>
    <row r="160" spans="1:8" ht="46.5" customHeight="1">
      <c r="A160" s="56">
        <v>-8</v>
      </c>
      <c r="B160" s="325">
        <f t="shared" si="11"/>
        <v>90</v>
      </c>
      <c r="C160" s="192" t="s">
        <v>2404</v>
      </c>
      <c r="D160" s="194" t="s">
        <v>2544</v>
      </c>
      <c r="E160" s="192" t="s">
        <v>2270</v>
      </c>
      <c r="F160" s="193">
        <v>200</v>
      </c>
      <c r="G160" s="224" t="s">
        <v>2292</v>
      </c>
      <c r="H160" s="220"/>
    </row>
    <row r="161" spans="1:8" ht="32.25" customHeight="1">
      <c r="A161" s="56">
        <v>-8</v>
      </c>
      <c r="B161" s="325">
        <f t="shared" si="11"/>
        <v>91</v>
      </c>
      <c r="C161" s="192" t="s">
        <v>2405</v>
      </c>
      <c r="D161" s="194" t="s">
        <v>2406</v>
      </c>
      <c r="E161" s="192" t="s">
        <v>2344</v>
      </c>
      <c r="F161" s="193">
        <v>1000</v>
      </c>
      <c r="G161" s="224" t="s">
        <v>2292</v>
      </c>
      <c r="H161" s="220"/>
    </row>
    <row r="162" spans="1:8" ht="56.25" customHeight="1">
      <c r="A162" s="56">
        <v>-8</v>
      </c>
      <c r="B162" s="325">
        <f t="shared" si="11"/>
        <v>92</v>
      </c>
      <c r="C162" s="209" t="s">
        <v>2407</v>
      </c>
      <c r="D162" s="194" t="s">
        <v>2545</v>
      </c>
      <c r="E162" s="192" t="s">
        <v>2344</v>
      </c>
      <c r="F162" s="219">
        <f>F6*0.4</f>
        <v>16000</v>
      </c>
      <c r="G162" s="194" t="s">
        <v>2408</v>
      </c>
      <c r="H162" s="220"/>
    </row>
    <row r="163" spans="1:8" ht="95.25" customHeight="1">
      <c r="A163" s="56">
        <v>-8</v>
      </c>
      <c r="B163" s="325">
        <f t="shared" si="11"/>
        <v>93</v>
      </c>
      <c r="C163" s="209" t="s">
        <v>2409</v>
      </c>
      <c r="D163" s="194" t="s">
        <v>2546</v>
      </c>
      <c r="E163" s="192" t="s">
        <v>2344</v>
      </c>
      <c r="F163" s="219">
        <f>F6*0.2</f>
        <v>8000</v>
      </c>
      <c r="G163" s="194" t="s">
        <v>2410</v>
      </c>
      <c r="H163" s="223"/>
    </row>
    <row r="164" spans="1:9" ht="93" customHeight="1">
      <c r="A164" s="56">
        <v>-8</v>
      </c>
      <c r="B164" s="325">
        <f t="shared" si="11"/>
        <v>94</v>
      </c>
      <c r="C164" s="192" t="s">
        <v>2411</v>
      </c>
      <c r="D164" s="194" t="s">
        <v>2547</v>
      </c>
      <c r="E164" s="192" t="s">
        <v>2344</v>
      </c>
      <c r="F164" s="193">
        <v>300</v>
      </c>
      <c r="G164" s="196" t="s">
        <v>2292</v>
      </c>
      <c r="H164" s="225"/>
      <c r="I164" s="156"/>
    </row>
    <row r="165" spans="2:9" ht="48" customHeight="1">
      <c r="B165" s="325">
        <f t="shared" si="11"/>
        <v>95</v>
      </c>
      <c r="C165" s="205" t="s">
        <v>2412</v>
      </c>
      <c r="D165" s="207" t="s">
        <v>2562</v>
      </c>
      <c r="E165" s="205" t="s">
        <v>2240</v>
      </c>
      <c r="F165" s="206">
        <f>F5*0.25%</f>
        <v>100</v>
      </c>
      <c r="G165" s="217" t="s">
        <v>2292</v>
      </c>
      <c r="H165" s="225"/>
      <c r="I165" s="156"/>
    </row>
    <row r="166" spans="2:9" ht="57" customHeight="1">
      <c r="B166" s="325">
        <f t="shared" si="11"/>
        <v>96</v>
      </c>
      <c r="C166" s="205" t="s">
        <v>2413</v>
      </c>
      <c r="D166" s="207" t="s">
        <v>2563</v>
      </c>
      <c r="E166" s="205" t="s">
        <v>2344</v>
      </c>
      <c r="F166" s="206">
        <f>F5*0.25</f>
        <v>10000</v>
      </c>
      <c r="G166" s="217" t="s">
        <v>2414</v>
      </c>
      <c r="H166" s="225"/>
      <c r="I166" s="156"/>
    </row>
    <row r="167" spans="2:9" ht="61.5" customHeight="1">
      <c r="B167" s="325">
        <f t="shared" si="11"/>
        <v>97</v>
      </c>
      <c r="C167" s="205" t="s">
        <v>2415</v>
      </c>
      <c r="D167" s="207" t="s">
        <v>2564</v>
      </c>
      <c r="E167" s="205" t="s">
        <v>2344</v>
      </c>
      <c r="F167" s="206">
        <f>F5*0.25</f>
        <v>10000</v>
      </c>
      <c r="G167" s="217" t="s">
        <v>2414</v>
      </c>
      <c r="H167" s="225"/>
      <c r="I167" s="156"/>
    </row>
    <row r="168" spans="1:9" ht="36">
      <c r="A168" s="56">
        <v>-5</v>
      </c>
      <c r="B168" s="325">
        <f t="shared" si="11"/>
        <v>98</v>
      </c>
      <c r="C168" s="192" t="s">
        <v>2416</v>
      </c>
      <c r="D168" s="194" t="s">
        <v>2417</v>
      </c>
      <c r="E168" s="192" t="s">
        <v>2418</v>
      </c>
      <c r="F168" s="193">
        <v>3000</v>
      </c>
      <c r="G168" s="224" t="s">
        <v>2292</v>
      </c>
      <c r="H168" s="225"/>
      <c r="I168" s="156"/>
    </row>
    <row r="169" spans="1:9" ht="36">
      <c r="A169" s="56">
        <v>-5</v>
      </c>
      <c r="B169" s="325">
        <f t="shared" si="11"/>
        <v>99</v>
      </c>
      <c r="C169" s="192" t="s">
        <v>2419</v>
      </c>
      <c r="D169" s="194" t="s">
        <v>2420</v>
      </c>
      <c r="E169" s="192" t="s">
        <v>2418</v>
      </c>
      <c r="F169" s="193">
        <v>3000</v>
      </c>
      <c r="G169" s="224" t="s">
        <v>2292</v>
      </c>
      <c r="H169" s="225"/>
      <c r="I169" s="156"/>
    </row>
    <row r="170" spans="1:9" ht="36">
      <c r="A170" s="56">
        <v>-5</v>
      </c>
      <c r="B170" s="325">
        <f t="shared" si="11"/>
        <v>100</v>
      </c>
      <c r="C170" s="192" t="s">
        <v>2421</v>
      </c>
      <c r="D170" s="194" t="s">
        <v>2422</v>
      </c>
      <c r="E170" s="192" t="s">
        <v>2418</v>
      </c>
      <c r="F170" s="193">
        <v>3000</v>
      </c>
      <c r="G170" s="224" t="s">
        <v>2292</v>
      </c>
      <c r="H170" s="225"/>
      <c r="I170" s="156"/>
    </row>
    <row r="171" spans="2:9" ht="44.25" customHeight="1">
      <c r="B171" s="325">
        <f t="shared" si="11"/>
        <v>101</v>
      </c>
      <c r="C171" s="192" t="s">
        <v>2423</v>
      </c>
      <c r="D171" s="194" t="s">
        <v>2424</v>
      </c>
      <c r="E171" s="192" t="s">
        <v>2418</v>
      </c>
      <c r="F171" s="193">
        <v>3000</v>
      </c>
      <c r="G171" s="224" t="s">
        <v>2292</v>
      </c>
      <c r="H171" s="225"/>
      <c r="I171" s="156"/>
    </row>
    <row r="172" spans="2:8" ht="67.5" customHeight="1">
      <c r="B172" s="325">
        <f t="shared" si="11"/>
        <v>102</v>
      </c>
      <c r="C172" s="205" t="s">
        <v>2425</v>
      </c>
      <c r="D172" s="207" t="s">
        <v>2548</v>
      </c>
      <c r="E172" s="205" t="s">
        <v>2344</v>
      </c>
      <c r="F172" s="206">
        <f>20%*F1</f>
        <v>4000</v>
      </c>
      <c r="G172" s="229" t="s">
        <v>2426</v>
      </c>
      <c r="H172" s="225"/>
    </row>
    <row r="173" spans="2:8" ht="18.75" customHeight="1">
      <c r="B173" s="325">
        <f t="shared" si="11"/>
        <v>103</v>
      </c>
      <c r="C173" s="209" t="s">
        <v>2427</v>
      </c>
      <c r="D173" s="194" t="s">
        <v>2549</v>
      </c>
      <c r="E173" s="192" t="s">
        <v>2344</v>
      </c>
      <c r="F173" s="219">
        <f>F1*6</f>
        <v>120000</v>
      </c>
      <c r="G173" s="194" t="s">
        <v>2428</v>
      </c>
      <c r="H173" s="223"/>
    </row>
    <row r="174" spans="2:8" ht="29.25" customHeight="1">
      <c r="B174" s="325">
        <f t="shared" si="11"/>
        <v>104</v>
      </c>
      <c r="C174" s="333" t="s">
        <v>2429</v>
      </c>
      <c r="D174" s="335" t="s">
        <v>2550</v>
      </c>
      <c r="E174" s="333" t="s">
        <v>2344</v>
      </c>
      <c r="F174" s="334">
        <f>50%*F3</f>
        <v>60000</v>
      </c>
      <c r="G174" s="335" t="s">
        <v>2430</v>
      </c>
      <c r="H174" s="223"/>
    </row>
    <row r="175" spans="2:8" ht="15">
      <c r="B175" s="325">
        <f t="shared" si="11"/>
        <v>105</v>
      </c>
      <c r="C175" s="209" t="s">
        <v>2431</v>
      </c>
      <c r="D175" s="194" t="s">
        <v>2551</v>
      </c>
      <c r="E175" s="192" t="s">
        <v>2552</v>
      </c>
      <c r="F175" s="219">
        <f>F7*2/1000</f>
        <v>40</v>
      </c>
      <c r="G175" s="194" t="s">
        <v>2432</v>
      </c>
      <c r="H175" s="223"/>
    </row>
    <row r="176" spans="2:8" ht="18" customHeight="1">
      <c r="B176" s="325">
        <f t="shared" si="11"/>
        <v>106</v>
      </c>
      <c r="C176" s="192" t="s">
        <v>2433</v>
      </c>
      <c r="D176" s="194" t="s">
        <v>2553</v>
      </c>
      <c r="E176" s="192" t="s">
        <v>2240</v>
      </c>
      <c r="F176" s="193">
        <v>200</v>
      </c>
      <c r="G176" s="194" t="s">
        <v>2292</v>
      </c>
      <c r="H176" s="223"/>
    </row>
    <row r="177" spans="2:9" ht="30.75" customHeight="1">
      <c r="B177" s="325">
        <f t="shared" si="11"/>
        <v>107</v>
      </c>
      <c r="C177" s="192" t="s">
        <v>2434</v>
      </c>
      <c r="D177" s="194" t="s">
        <v>2554</v>
      </c>
      <c r="E177" s="192" t="s">
        <v>2270</v>
      </c>
      <c r="F177" s="193">
        <v>2000</v>
      </c>
      <c r="G177" s="224" t="s">
        <v>2292</v>
      </c>
      <c r="H177" s="225"/>
      <c r="I177" s="156"/>
    </row>
    <row r="178" spans="2:9" ht="32.25" customHeight="1">
      <c r="B178" s="325">
        <f t="shared" si="11"/>
        <v>108</v>
      </c>
      <c r="C178" s="192" t="s">
        <v>2435</v>
      </c>
      <c r="D178" s="194" t="s">
        <v>2555</v>
      </c>
      <c r="E178" s="192" t="s">
        <v>2270</v>
      </c>
      <c r="F178" s="193">
        <v>2000</v>
      </c>
      <c r="G178" s="224" t="s">
        <v>2292</v>
      </c>
      <c r="H178" s="225"/>
      <c r="I178" s="156"/>
    </row>
    <row r="179" spans="2:38" ht="66" customHeight="1">
      <c r="B179" s="325">
        <f t="shared" si="11"/>
        <v>109</v>
      </c>
      <c r="C179" s="330" t="s">
        <v>2436</v>
      </c>
      <c r="D179" s="349" t="s">
        <v>2600</v>
      </c>
      <c r="E179" s="330" t="s">
        <v>2378</v>
      </c>
      <c r="F179" s="331">
        <f>F91*1.25</f>
        <v>178268.25</v>
      </c>
      <c r="G179" s="332" t="s">
        <v>2437</v>
      </c>
      <c r="H179" s="327"/>
      <c r="I179" s="328" t="s">
        <v>2438</v>
      </c>
      <c r="J179" s="329"/>
      <c r="K179" s="329"/>
      <c r="L179" s="329"/>
      <c r="M179" s="329"/>
      <c r="N179" s="329"/>
      <c r="O179" s="329"/>
      <c r="P179" s="329"/>
      <c r="Q179" s="329"/>
      <c r="R179" s="329"/>
      <c r="S179" s="329"/>
      <c r="T179" s="329"/>
      <c r="U179" s="329"/>
      <c r="V179" s="329"/>
      <c r="W179" s="329"/>
      <c r="X179" s="328"/>
      <c r="Y179" s="328"/>
      <c r="Z179" s="328"/>
      <c r="AA179" s="328"/>
      <c r="AB179" s="328"/>
      <c r="AC179" s="328"/>
      <c r="AD179" s="328"/>
      <c r="AE179" s="328"/>
      <c r="AF179" s="328"/>
      <c r="AG179" s="328"/>
      <c r="AH179" s="328"/>
      <c r="AI179" s="328"/>
      <c r="AJ179" s="328"/>
      <c r="AK179" s="328"/>
      <c r="AL179" s="328"/>
    </row>
    <row r="180" spans="1:38" s="202" customFormat="1" ht="18" customHeight="1">
      <c r="A180" s="326"/>
      <c r="B180" s="389" t="s">
        <v>2456</v>
      </c>
      <c r="C180" s="390"/>
      <c r="D180" s="390"/>
      <c r="E180" s="390"/>
      <c r="F180" s="390"/>
      <c r="G180" s="391"/>
      <c r="H180" s="329"/>
      <c r="I180" s="329"/>
      <c r="J180" s="329"/>
      <c r="K180" s="329"/>
      <c r="L180" s="329"/>
      <c r="M180" s="329"/>
      <c r="N180" s="329"/>
      <c r="O180" s="329"/>
      <c r="P180" s="329"/>
      <c r="Q180" s="329"/>
      <c r="R180" s="329"/>
      <c r="S180" s="329"/>
      <c r="T180" s="329"/>
      <c r="U180" s="329"/>
      <c r="V180" s="329"/>
      <c r="W180" s="329"/>
      <c r="X180" s="328"/>
      <c r="Y180" s="328"/>
      <c r="Z180" s="328"/>
      <c r="AA180" s="328"/>
      <c r="AB180" s="328"/>
      <c r="AC180" s="328"/>
      <c r="AD180" s="328"/>
      <c r="AE180" s="328"/>
      <c r="AF180" s="328"/>
      <c r="AG180" s="328"/>
      <c r="AH180" s="328"/>
      <c r="AI180" s="328"/>
      <c r="AJ180" s="328"/>
      <c r="AK180" s="328"/>
      <c r="AL180" s="328"/>
    </row>
    <row r="181" spans="2:23" s="56" customFormat="1" ht="24" customHeight="1">
      <c r="B181" s="325">
        <f>B179+1</f>
        <v>110</v>
      </c>
      <c r="C181" s="209" t="s">
        <v>2439</v>
      </c>
      <c r="D181" s="194" t="s">
        <v>2556</v>
      </c>
      <c r="E181" s="192" t="s">
        <v>2362</v>
      </c>
      <c r="F181" s="219">
        <v>24</v>
      </c>
      <c r="G181" s="194" t="s">
        <v>2463</v>
      </c>
      <c r="H181" s="190"/>
      <c r="I181" s="190"/>
      <c r="J181" s="190"/>
      <c r="K181" s="190"/>
      <c r="L181" s="190"/>
      <c r="M181" s="190"/>
      <c r="N181" s="190"/>
      <c r="O181" s="190"/>
      <c r="P181" s="190"/>
      <c r="Q181" s="190"/>
      <c r="R181" s="190"/>
      <c r="S181" s="190"/>
      <c r="T181" s="190"/>
      <c r="U181" s="190"/>
      <c r="V181" s="190"/>
      <c r="W181" s="190"/>
    </row>
    <row r="182" spans="2:8" ht="24">
      <c r="B182" s="325">
        <f>B181+1</f>
        <v>111</v>
      </c>
      <c r="C182" s="209" t="s">
        <v>2440</v>
      </c>
      <c r="D182" s="194" t="s">
        <v>2557</v>
      </c>
      <c r="E182" s="192" t="s">
        <v>2362</v>
      </c>
      <c r="F182" s="219">
        <v>24</v>
      </c>
      <c r="G182" s="194" t="s">
        <v>2463</v>
      </c>
      <c r="H182" s="156"/>
    </row>
    <row r="183" spans="2:8" ht="31.5" customHeight="1">
      <c r="B183" s="325">
        <f aca="true" t="shared" si="12" ref="B183:B187">B182+1</f>
        <v>112</v>
      </c>
      <c r="C183" s="209" t="s">
        <v>2441</v>
      </c>
      <c r="D183" s="194" t="s">
        <v>2558</v>
      </c>
      <c r="E183" s="192" t="s">
        <v>2362</v>
      </c>
      <c r="F183" s="219">
        <v>12</v>
      </c>
      <c r="G183" s="194" t="s">
        <v>2462</v>
      </c>
      <c r="H183" s="156"/>
    </row>
    <row r="184" spans="2:8" ht="31.5" customHeight="1">
      <c r="B184" s="325">
        <f t="shared" si="12"/>
        <v>113</v>
      </c>
      <c r="C184" s="209" t="s">
        <v>2442</v>
      </c>
      <c r="D184" s="194" t="s">
        <v>2559</v>
      </c>
      <c r="E184" s="192" t="s">
        <v>2362</v>
      </c>
      <c r="F184" s="219">
        <v>24</v>
      </c>
      <c r="G184" s="194" t="s">
        <v>2463</v>
      </c>
      <c r="H184" s="156"/>
    </row>
    <row r="185" spans="2:8" ht="31.5" customHeight="1">
      <c r="B185" s="325">
        <f t="shared" si="12"/>
        <v>114</v>
      </c>
      <c r="C185" s="209" t="s">
        <v>2443</v>
      </c>
      <c r="D185" s="194" t="s">
        <v>2560</v>
      </c>
      <c r="E185" s="192" t="s">
        <v>2362</v>
      </c>
      <c r="F185" s="219">
        <v>24</v>
      </c>
      <c r="G185" s="194" t="s">
        <v>2463</v>
      </c>
      <c r="H185" s="85"/>
    </row>
    <row r="186" spans="2:8" ht="24" customHeight="1">
      <c r="B186" s="325">
        <f t="shared" si="12"/>
        <v>115</v>
      </c>
      <c r="C186" s="192" t="s">
        <v>2444</v>
      </c>
      <c r="D186" s="194" t="s">
        <v>2445</v>
      </c>
      <c r="E186" s="192" t="s">
        <v>2362</v>
      </c>
      <c r="F186" s="219">
        <v>24</v>
      </c>
      <c r="G186" s="194" t="s">
        <v>2463</v>
      </c>
      <c r="H186" s="85"/>
    </row>
    <row r="187" spans="2:8" ht="45" customHeight="1">
      <c r="B187" s="325">
        <f t="shared" si="12"/>
        <v>116</v>
      </c>
      <c r="C187" s="209" t="s">
        <v>2446</v>
      </c>
      <c r="D187" s="194" t="s">
        <v>2561</v>
      </c>
      <c r="E187" s="192" t="s">
        <v>2362</v>
      </c>
      <c r="F187" s="219">
        <f>2*12</f>
        <v>24</v>
      </c>
      <c r="G187" s="194" t="s">
        <v>2599</v>
      </c>
      <c r="H187" s="84"/>
    </row>
    <row r="188" spans="2:8" ht="15">
      <c r="B188" s="156"/>
      <c r="C188" s="156"/>
      <c r="D188" s="58"/>
      <c r="E188" s="156"/>
      <c r="F188" s="156"/>
      <c r="G188" s="156"/>
      <c r="H188" s="84"/>
    </row>
    <row r="189" spans="2:7" ht="15">
      <c r="B189" s="156"/>
      <c r="C189" s="156"/>
      <c r="D189" s="58"/>
      <c r="E189" s="156"/>
      <c r="F189" s="156"/>
      <c r="G189" s="156"/>
    </row>
    <row r="190" spans="2:7" ht="15">
      <c r="B190" s="156"/>
      <c r="C190" s="156"/>
      <c r="D190" s="58"/>
      <c r="E190" s="156"/>
      <c r="F190" s="156"/>
      <c r="G190" s="156"/>
    </row>
  </sheetData>
  <mergeCells count="41">
    <mergeCell ref="A23:A40"/>
    <mergeCell ref="B23:C23"/>
    <mergeCell ref="A1:A8"/>
    <mergeCell ref="B1:C1"/>
    <mergeCell ref="B2:C2"/>
    <mergeCell ref="B3:C3"/>
    <mergeCell ref="B4:C4"/>
    <mergeCell ref="B5:C5"/>
    <mergeCell ref="B6:C6"/>
    <mergeCell ref="B7:C7"/>
    <mergeCell ref="B8:C8"/>
    <mergeCell ref="A10:A21"/>
    <mergeCell ref="B10:C10"/>
    <mergeCell ref="B11:C12"/>
    <mergeCell ref="B13:C17"/>
    <mergeCell ref="B18:C21"/>
    <mergeCell ref="J23:L23"/>
    <mergeCell ref="M23:Q23"/>
    <mergeCell ref="R23:U23"/>
    <mergeCell ref="J58:J59"/>
    <mergeCell ref="K58:K59"/>
    <mergeCell ref="R58:R59"/>
    <mergeCell ref="S58:S59"/>
    <mergeCell ref="T58:T59"/>
    <mergeCell ref="U58:U59"/>
    <mergeCell ref="V58:V59"/>
    <mergeCell ref="B180:G180"/>
    <mergeCell ref="B125:G125"/>
    <mergeCell ref="B82:G82"/>
    <mergeCell ref="A62:A65"/>
    <mergeCell ref="L58:L59"/>
    <mergeCell ref="M58:M59"/>
    <mergeCell ref="N58:N59"/>
    <mergeCell ref="O58:O59"/>
    <mergeCell ref="A42:A59"/>
    <mergeCell ref="B42:C42"/>
    <mergeCell ref="C43:C46"/>
    <mergeCell ref="C47:C52"/>
    <mergeCell ref="C53:C57"/>
    <mergeCell ref="P58:P59"/>
    <mergeCell ref="Q58:Q59"/>
  </mergeCells>
  <printOptions horizontalCentered="1"/>
  <pageMargins left="0.5118110236220472" right="0.5118110236220472" top="1.2477272727272728" bottom="0.7874015748031497" header="0.31496062992125984" footer="0.31496062992125984"/>
  <pageSetup fitToHeight="0" fitToWidth="1" horizontalDpi="300" verticalDpi="300" orientation="portrait" paperSize="9" scale="44" r:id="rId3"/>
  <headerFooter>
    <oddHeader xml:space="preserve">&amp;L                                                                   &amp;G&amp;C&amp;14
&amp;13ESTADO DO RIO DE JANEIRO 
   PREFEITURA MUNICIPAL DE ARMAÇÃO DOS BÚZIOS
   SECRETARIA DE OBRAS, SANEAMENTO E DRENAGEM
Anexo I.D - Memória de Cálculo </oddHead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pageSetUpPr fitToPage="1"/>
  </sheetPr>
  <dimension ref="A1:I42"/>
  <sheetViews>
    <sheetView tabSelected="1" workbookViewId="0" topLeftCell="A1">
      <selection activeCell="J7" sqref="J7"/>
    </sheetView>
  </sheetViews>
  <sheetFormatPr defaultColWidth="9.140625" defaultRowHeight="15"/>
  <cols>
    <col min="1" max="1" width="16.28125" style="38" customWidth="1"/>
    <col min="2" max="2" width="2.28125" style="39" customWidth="1"/>
    <col min="3" max="3" width="5.00390625" style="38" customWidth="1"/>
    <col min="4" max="5" width="9.140625" style="38" customWidth="1"/>
    <col min="6" max="6" width="3.8515625" style="38" customWidth="1"/>
    <col min="7" max="7" width="26.00390625" style="38" customWidth="1"/>
    <col min="8" max="8" width="15.00390625" style="38" customWidth="1"/>
    <col min="9" max="252" width="9.140625" style="38" customWidth="1"/>
    <col min="253" max="253" width="78.421875" style="38" customWidth="1"/>
    <col min="254" max="254" width="12.140625" style="38" customWidth="1"/>
    <col min="255" max="508" width="9.140625" style="38" customWidth="1"/>
    <col min="509" max="509" width="78.421875" style="38" customWidth="1"/>
    <col min="510" max="510" width="12.140625" style="38" customWidth="1"/>
    <col min="511" max="764" width="9.140625" style="38" customWidth="1"/>
    <col min="765" max="765" width="78.421875" style="38" customWidth="1"/>
    <col min="766" max="766" width="12.140625" style="38" customWidth="1"/>
    <col min="767" max="1020" width="9.140625" style="38" customWidth="1"/>
    <col min="1021" max="1021" width="78.421875" style="38" customWidth="1"/>
    <col min="1022" max="1022" width="12.140625" style="38" customWidth="1"/>
    <col min="1023" max="1276" width="9.140625" style="38" customWidth="1"/>
    <col min="1277" max="1277" width="78.421875" style="38" customWidth="1"/>
    <col min="1278" max="1278" width="12.140625" style="38" customWidth="1"/>
    <col min="1279" max="1532" width="9.140625" style="38" customWidth="1"/>
    <col min="1533" max="1533" width="78.421875" style="38" customWidth="1"/>
    <col min="1534" max="1534" width="12.140625" style="38" customWidth="1"/>
    <col min="1535" max="1788" width="9.140625" style="38" customWidth="1"/>
    <col min="1789" max="1789" width="78.421875" style="38" customWidth="1"/>
    <col min="1790" max="1790" width="12.140625" style="38" customWidth="1"/>
    <col min="1791" max="2044" width="9.140625" style="38" customWidth="1"/>
    <col min="2045" max="2045" width="78.421875" style="38" customWidth="1"/>
    <col min="2046" max="2046" width="12.140625" style="38" customWidth="1"/>
    <col min="2047" max="2300" width="9.140625" style="38" customWidth="1"/>
    <col min="2301" max="2301" width="78.421875" style="38" customWidth="1"/>
    <col min="2302" max="2302" width="12.140625" style="38" customWidth="1"/>
    <col min="2303" max="2556" width="9.140625" style="38" customWidth="1"/>
    <col min="2557" max="2557" width="78.421875" style="38" customWidth="1"/>
    <col min="2558" max="2558" width="12.140625" style="38" customWidth="1"/>
    <col min="2559" max="2812" width="9.140625" style="38" customWidth="1"/>
    <col min="2813" max="2813" width="78.421875" style="38" customWidth="1"/>
    <col min="2814" max="2814" width="12.140625" style="38" customWidth="1"/>
    <col min="2815" max="3068" width="9.140625" style="38" customWidth="1"/>
    <col min="3069" max="3069" width="78.421875" style="38" customWidth="1"/>
    <col min="3070" max="3070" width="12.140625" style="38" customWidth="1"/>
    <col min="3071" max="3324" width="9.140625" style="38" customWidth="1"/>
    <col min="3325" max="3325" width="78.421875" style="38" customWidth="1"/>
    <col min="3326" max="3326" width="12.140625" style="38" customWidth="1"/>
    <col min="3327" max="3580" width="9.140625" style="38" customWidth="1"/>
    <col min="3581" max="3581" width="78.421875" style="38" customWidth="1"/>
    <col min="3582" max="3582" width="12.140625" style="38" customWidth="1"/>
    <col min="3583" max="3836" width="9.140625" style="38" customWidth="1"/>
    <col min="3837" max="3837" width="78.421875" style="38" customWidth="1"/>
    <col min="3838" max="3838" width="12.140625" style="38" customWidth="1"/>
    <col min="3839" max="4092" width="9.140625" style="38" customWidth="1"/>
    <col min="4093" max="4093" width="78.421875" style="38" customWidth="1"/>
    <col min="4094" max="4094" width="12.140625" style="38" customWidth="1"/>
    <col min="4095" max="4348" width="9.140625" style="38" customWidth="1"/>
    <col min="4349" max="4349" width="78.421875" style="38" customWidth="1"/>
    <col min="4350" max="4350" width="12.140625" style="38" customWidth="1"/>
    <col min="4351" max="4604" width="9.140625" style="38" customWidth="1"/>
    <col min="4605" max="4605" width="78.421875" style="38" customWidth="1"/>
    <col min="4606" max="4606" width="12.140625" style="38" customWidth="1"/>
    <col min="4607" max="4860" width="9.140625" style="38" customWidth="1"/>
    <col min="4861" max="4861" width="78.421875" style="38" customWidth="1"/>
    <col min="4862" max="4862" width="12.140625" style="38" customWidth="1"/>
    <col min="4863" max="5116" width="9.140625" style="38" customWidth="1"/>
    <col min="5117" max="5117" width="78.421875" style="38" customWidth="1"/>
    <col min="5118" max="5118" width="12.140625" style="38" customWidth="1"/>
    <col min="5119" max="5372" width="9.140625" style="38" customWidth="1"/>
    <col min="5373" max="5373" width="78.421875" style="38" customWidth="1"/>
    <col min="5374" max="5374" width="12.140625" style="38" customWidth="1"/>
    <col min="5375" max="5628" width="9.140625" style="38" customWidth="1"/>
    <col min="5629" max="5629" width="78.421875" style="38" customWidth="1"/>
    <col min="5630" max="5630" width="12.140625" style="38" customWidth="1"/>
    <col min="5631" max="5884" width="9.140625" style="38" customWidth="1"/>
    <col min="5885" max="5885" width="78.421875" style="38" customWidth="1"/>
    <col min="5886" max="5886" width="12.140625" style="38" customWidth="1"/>
    <col min="5887" max="6140" width="9.140625" style="38" customWidth="1"/>
    <col min="6141" max="6141" width="78.421875" style="38" customWidth="1"/>
    <col min="6142" max="6142" width="12.140625" style="38" customWidth="1"/>
    <col min="6143" max="6396" width="9.140625" style="38" customWidth="1"/>
    <col min="6397" max="6397" width="78.421875" style="38" customWidth="1"/>
    <col min="6398" max="6398" width="12.140625" style="38" customWidth="1"/>
    <col min="6399" max="6652" width="9.140625" style="38" customWidth="1"/>
    <col min="6653" max="6653" width="78.421875" style="38" customWidth="1"/>
    <col min="6654" max="6654" width="12.140625" style="38" customWidth="1"/>
    <col min="6655" max="6908" width="9.140625" style="38" customWidth="1"/>
    <col min="6909" max="6909" width="78.421875" style="38" customWidth="1"/>
    <col min="6910" max="6910" width="12.140625" style="38" customWidth="1"/>
    <col min="6911" max="7164" width="9.140625" style="38" customWidth="1"/>
    <col min="7165" max="7165" width="78.421875" style="38" customWidth="1"/>
    <col min="7166" max="7166" width="12.140625" style="38" customWidth="1"/>
    <col min="7167" max="7420" width="9.140625" style="38" customWidth="1"/>
    <col min="7421" max="7421" width="78.421875" style="38" customWidth="1"/>
    <col min="7422" max="7422" width="12.140625" style="38" customWidth="1"/>
    <col min="7423" max="7676" width="9.140625" style="38" customWidth="1"/>
    <col min="7677" max="7677" width="78.421875" style="38" customWidth="1"/>
    <col min="7678" max="7678" width="12.140625" style="38" customWidth="1"/>
    <col min="7679" max="7932" width="9.140625" style="38" customWidth="1"/>
    <col min="7933" max="7933" width="78.421875" style="38" customWidth="1"/>
    <col min="7934" max="7934" width="12.140625" style="38" customWidth="1"/>
    <col min="7935" max="8188" width="9.140625" style="38" customWidth="1"/>
    <col min="8189" max="8189" width="78.421875" style="38" customWidth="1"/>
    <col min="8190" max="8190" width="12.140625" style="38" customWidth="1"/>
    <col min="8191" max="8444" width="9.140625" style="38" customWidth="1"/>
    <col min="8445" max="8445" width="78.421875" style="38" customWidth="1"/>
    <col min="8446" max="8446" width="12.140625" style="38" customWidth="1"/>
    <col min="8447" max="8700" width="9.140625" style="38" customWidth="1"/>
    <col min="8701" max="8701" width="78.421875" style="38" customWidth="1"/>
    <col min="8702" max="8702" width="12.140625" style="38" customWidth="1"/>
    <col min="8703" max="8956" width="9.140625" style="38" customWidth="1"/>
    <col min="8957" max="8957" width="78.421875" style="38" customWidth="1"/>
    <col min="8958" max="8958" width="12.140625" style="38" customWidth="1"/>
    <col min="8959" max="9212" width="9.140625" style="38" customWidth="1"/>
    <col min="9213" max="9213" width="78.421875" style="38" customWidth="1"/>
    <col min="9214" max="9214" width="12.140625" style="38" customWidth="1"/>
    <col min="9215" max="9468" width="9.140625" style="38" customWidth="1"/>
    <col min="9469" max="9469" width="78.421875" style="38" customWidth="1"/>
    <col min="9470" max="9470" width="12.140625" style="38" customWidth="1"/>
    <col min="9471" max="9724" width="9.140625" style="38" customWidth="1"/>
    <col min="9725" max="9725" width="78.421875" style="38" customWidth="1"/>
    <col min="9726" max="9726" width="12.140625" style="38" customWidth="1"/>
    <col min="9727" max="9980" width="9.140625" style="38" customWidth="1"/>
    <col min="9981" max="9981" width="78.421875" style="38" customWidth="1"/>
    <col min="9982" max="9982" width="12.140625" style="38" customWidth="1"/>
    <col min="9983" max="10236" width="9.140625" style="38" customWidth="1"/>
    <col min="10237" max="10237" width="78.421875" style="38" customWidth="1"/>
    <col min="10238" max="10238" width="12.140625" style="38" customWidth="1"/>
    <col min="10239" max="10492" width="9.140625" style="38" customWidth="1"/>
    <col min="10493" max="10493" width="78.421875" style="38" customWidth="1"/>
    <col min="10494" max="10494" width="12.140625" style="38" customWidth="1"/>
    <col min="10495" max="10748" width="9.140625" style="38" customWidth="1"/>
    <col min="10749" max="10749" width="78.421875" style="38" customWidth="1"/>
    <col min="10750" max="10750" width="12.140625" style="38" customWidth="1"/>
    <col min="10751" max="11004" width="9.140625" style="38" customWidth="1"/>
    <col min="11005" max="11005" width="78.421875" style="38" customWidth="1"/>
    <col min="11006" max="11006" width="12.140625" style="38" customWidth="1"/>
    <col min="11007" max="11260" width="9.140625" style="38" customWidth="1"/>
    <col min="11261" max="11261" width="78.421875" style="38" customWidth="1"/>
    <col min="11262" max="11262" width="12.140625" style="38" customWidth="1"/>
    <col min="11263" max="11516" width="9.140625" style="38" customWidth="1"/>
    <col min="11517" max="11517" width="78.421875" style="38" customWidth="1"/>
    <col min="11518" max="11518" width="12.140625" style="38" customWidth="1"/>
    <col min="11519" max="11772" width="9.140625" style="38" customWidth="1"/>
    <col min="11773" max="11773" width="78.421875" style="38" customWidth="1"/>
    <col min="11774" max="11774" width="12.140625" style="38" customWidth="1"/>
    <col min="11775" max="12028" width="9.140625" style="38" customWidth="1"/>
    <col min="12029" max="12029" width="78.421875" style="38" customWidth="1"/>
    <col min="12030" max="12030" width="12.140625" style="38" customWidth="1"/>
    <col min="12031" max="12284" width="9.140625" style="38" customWidth="1"/>
    <col min="12285" max="12285" width="78.421875" style="38" customWidth="1"/>
    <col min="12286" max="12286" width="12.140625" style="38" customWidth="1"/>
    <col min="12287" max="12540" width="9.140625" style="38" customWidth="1"/>
    <col min="12541" max="12541" width="78.421875" style="38" customWidth="1"/>
    <col min="12542" max="12542" width="12.140625" style="38" customWidth="1"/>
    <col min="12543" max="12796" width="9.140625" style="38" customWidth="1"/>
    <col min="12797" max="12797" width="78.421875" style="38" customWidth="1"/>
    <col min="12798" max="12798" width="12.140625" style="38" customWidth="1"/>
    <col min="12799" max="13052" width="9.140625" style="38" customWidth="1"/>
    <col min="13053" max="13053" width="78.421875" style="38" customWidth="1"/>
    <col min="13054" max="13054" width="12.140625" style="38" customWidth="1"/>
    <col min="13055" max="13308" width="9.140625" style="38" customWidth="1"/>
    <col min="13309" max="13309" width="78.421875" style="38" customWidth="1"/>
    <col min="13310" max="13310" width="12.140625" style="38" customWidth="1"/>
    <col min="13311" max="13564" width="9.140625" style="38" customWidth="1"/>
    <col min="13565" max="13565" width="78.421875" style="38" customWidth="1"/>
    <col min="13566" max="13566" width="12.140625" style="38" customWidth="1"/>
    <col min="13567" max="13820" width="9.140625" style="38" customWidth="1"/>
    <col min="13821" max="13821" width="78.421875" style="38" customWidth="1"/>
    <col min="13822" max="13822" width="12.140625" style="38" customWidth="1"/>
    <col min="13823" max="14076" width="9.140625" style="38" customWidth="1"/>
    <col min="14077" max="14077" width="78.421875" style="38" customWidth="1"/>
    <col min="14078" max="14078" width="12.140625" style="38" customWidth="1"/>
    <col min="14079" max="14332" width="9.140625" style="38" customWidth="1"/>
    <col min="14333" max="14333" width="78.421875" style="38" customWidth="1"/>
    <col min="14334" max="14334" width="12.140625" style="38" customWidth="1"/>
    <col min="14335" max="14588" width="9.140625" style="38" customWidth="1"/>
    <col min="14589" max="14589" width="78.421875" style="38" customWidth="1"/>
    <col min="14590" max="14590" width="12.140625" style="38" customWidth="1"/>
    <col min="14591" max="14844" width="9.140625" style="38" customWidth="1"/>
    <col min="14845" max="14845" width="78.421875" style="38" customWidth="1"/>
    <col min="14846" max="14846" width="12.140625" style="38" customWidth="1"/>
    <col min="14847" max="15100" width="9.140625" style="38" customWidth="1"/>
    <col min="15101" max="15101" width="78.421875" style="38" customWidth="1"/>
    <col min="15102" max="15102" width="12.140625" style="38" customWidth="1"/>
    <col min="15103" max="15356" width="9.140625" style="38" customWidth="1"/>
    <col min="15357" max="15357" width="78.421875" style="38" customWidth="1"/>
    <col min="15358" max="15358" width="12.140625" style="38" customWidth="1"/>
    <col min="15359" max="15612" width="9.140625" style="38" customWidth="1"/>
    <col min="15613" max="15613" width="78.421875" style="38" customWidth="1"/>
    <col min="15614" max="15614" width="12.140625" style="38" customWidth="1"/>
    <col min="15615" max="15868" width="9.140625" style="38" customWidth="1"/>
    <col min="15869" max="15869" width="78.421875" style="38" customWidth="1"/>
    <col min="15870" max="15870" width="12.140625" style="38" customWidth="1"/>
    <col min="15871" max="16124" width="9.140625" style="38" customWidth="1"/>
    <col min="16125" max="16125" width="78.421875" style="38" customWidth="1"/>
    <col min="16126" max="16126" width="12.140625" style="38" customWidth="1"/>
    <col min="16127" max="16384" width="9.140625" style="38" customWidth="1"/>
  </cols>
  <sheetData>
    <row r="1" spans="1:9" s="40" customFormat="1" ht="20.25" customHeight="1">
      <c r="A1" s="439" t="s">
        <v>2623</v>
      </c>
      <c r="B1" s="439"/>
      <c r="C1" s="439"/>
      <c r="D1" s="439"/>
      <c r="E1" s="439"/>
      <c r="F1" s="439"/>
      <c r="G1" s="439"/>
      <c r="H1" s="439"/>
      <c r="I1" s="284"/>
    </row>
    <row r="2" spans="1:9" s="41" customFormat="1" ht="15.75" customHeight="1">
      <c r="A2" s="439"/>
      <c r="B2" s="439"/>
      <c r="C2" s="439"/>
      <c r="D2" s="439"/>
      <c r="E2" s="439"/>
      <c r="F2" s="439"/>
      <c r="G2" s="439"/>
      <c r="H2" s="439"/>
      <c r="I2" s="285"/>
    </row>
    <row r="3" spans="1:9" ht="15.75" customHeight="1">
      <c r="A3" s="439"/>
      <c r="B3" s="439"/>
      <c r="C3" s="439"/>
      <c r="D3" s="439"/>
      <c r="E3" s="439"/>
      <c r="F3" s="439"/>
      <c r="G3" s="439"/>
      <c r="H3" s="439"/>
      <c r="I3" s="286"/>
    </row>
    <row r="4" spans="1:9" s="41" customFormat="1" ht="15">
      <c r="A4" s="439"/>
      <c r="B4" s="439"/>
      <c r="C4" s="439"/>
      <c r="D4" s="439"/>
      <c r="E4" s="439"/>
      <c r="F4" s="439"/>
      <c r="G4" s="439"/>
      <c r="H4" s="439"/>
      <c r="I4" s="283"/>
    </row>
    <row r="5" spans="1:9" s="41" customFormat="1" ht="15.75">
      <c r="A5" s="435" t="s">
        <v>2596</v>
      </c>
      <c r="B5" s="435"/>
      <c r="C5" s="435"/>
      <c r="D5" s="435"/>
      <c r="E5" s="435"/>
      <c r="F5" s="435"/>
      <c r="G5" s="435"/>
      <c r="H5" s="435"/>
      <c r="I5" s="287"/>
    </row>
    <row r="6" spans="1:9" ht="15.75">
      <c r="A6" s="288"/>
      <c r="B6" s="289"/>
      <c r="C6" s="290"/>
      <c r="D6" s="290"/>
      <c r="E6" s="291"/>
      <c r="F6" s="291"/>
      <c r="G6" s="291"/>
      <c r="H6" s="291"/>
      <c r="I6" s="283"/>
    </row>
    <row r="7" spans="1:9" s="41" customFormat="1" ht="15">
      <c r="A7" s="436" t="s">
        <v>2572</v>
      </c>
      <c r="B7" s="437"/>
      <c r="C7" s="437"/>
      <c r="D7" s="437"/>
      <c r="E7" s="437"/>
      <c r="F7" s="437"/>
      <c r="G7" s="437"/>
      <c r="H7" s="438"/>
      <c r="I7" s="292"/>
    </row>
    <row r="8" spans="1:9" s="41" customFormat="1" ht="15">
      <c r="A8" s="460" t="s">
        <v>2573</v>
      </c>
      <c r="B8" s="461"/>
      <c r="C8" s="461"/>
      <c r="D8" s="461"/>
      <c r="E8" s="461"/>
      <c r="F8" s="461"/>
      <c r="G8" s="462"/>
      <c r="H8" s="293" t="s">
        <v>2574</v>
      </c>
      <c r="I8" s="283"/>
    </row>
    <row r="9" spans="1:9" s="41" customFormat="1" ht="15">
      <c r="A9" s="294" t="s">
        <v>2153</v>
      </c>
      <c r="B9" s="295"/>
      <c r="C9" s="295"/>
      <c r="D9" s="295"/>
      <c r="E9" s="295"/>
      <c r="F9" s="296"/>
      <c r="G9" s="297"/>
      <c r="H9" s="298">
        <v>3</v>
      </c>
      <c r="I9" s="287"/>
    </row>
    <row r="10" spans="1:9" s="41" customFormat="1" ht="15">
      <c r="A10" s="294" t="s">
        <v>2575</v>
      </c>
      <c r="B10" s="295"/>
      <c r="C10" s="295"/>
      <c r="D10" s="295"/>
      <c r="E10" s="295"/>
      <c r="F10" s="296"/>
      <c r="G10" s="297"/>
      <c r="H10" s="298">
        <v>0.8</v>
      </c>
      <c r="I10" s="287"/>
    </row>
    <row r="11" spans="1:9" ht="15">
      <c r="A11" s="294" t="s">
        <v>2576</v>
      </c>
      <c r="B11" s="295"/>
      <c r="C11" s="295"/>
      <c r="D11" s="295"/>
      <c r="E11" s="295"/>
      <c r="F11" s="296"/>
      <c r="G11" s="297"/>
      <c r="H11" s="298">
        <v>0.97</v>
      </c>
      <c r="I11" s="287"/>
    </row>
    <row r="12" spans="1:9" ht="15">
      <c r="A12" s="294" t="s">
        <v>2577</v>
      </c>
      <c r="B12" s="295"/>
      <c r="C12" s="295"/>
      <c r="D12" s="295"/>
      <c r="E12" s="295"/>
      <c r="F12" s="296"/>
      <c r="G12" s="297"/>
      <c r="H12" s="299">
        <v>0</v>
      </c>
      <c r="I12" s="287"/>
    </row>
    <row r="13" spans="1:9" s="41" customFormat="1" ht="15">
      <c r="A13" s="457" t="s">
        <v>2154</v>
      </c>
      <c r="B13" s="458"/>
      <c r="C13" s="458"/>
      <c r="D13" s="458"/>
      <c r="E13" s="458"/>
      <c r="F13" s="458"/>
      <c r="G13" s="458"/>
      <c r="H13" s="300">
        <v>4.77</v>
      </c>
      <c r="I13" s="287"/>
    </row>
    <row r="14" spans="1:9" s="41" customFormat="1" ht="15">
      <c r="A14" s="436" t="s">
        <v>2578</v>
      </c>
      <c r="B14" s="437"/>
      <c r="C14" s="437"/>
      <c r="D14" s="437"/>
      <c r="E14" s="437"/>
      <c r="F14" s="437"/>
      <c r="G14" s="437"/>
      <c r="H14" s="438"/>
      <c r="I14" s="292"/>
    </row>
    <row r="15" spans="1:9" s="41" customFormat="1" ht="15">
      <c r="A15" s="460" t="s">
        <v>2573</v>
      </c>
      <c r="B15" s="461"/>
      <c r="C15" s="461"/>
      <c r="D15" s="461"/>
      <c r="E15" s="461"/>
      <c r="F15" s="461"/>
      <c r="G15" s="462"/>
      <c r="H15" s="293" t="s">
        <v>2574</v>
      </c>
      <c r="I15" s="287"/>
    </row>
    <row r="16" spans="1:9" ht="15">
      <c r="A16" s="301" t="s">
        <v>2155</v>
      </c>
      <c r="B16" s="302"/>
      <c r="C16" s="302"/>
      <c r="D16" s="302"/>
      <c r="E16" s="303"/>
      <c r="F16" s="304"/>
      <c r="G16" s="305"/>
      <c r="H16" s="298">
        <v>0.59</v>
      </c>
      <c r="I16" s="287"/>
    </row>
    <row r="17" spans="1:9" s="41" customFormat="1" ht="15">
      <c r="A17" s="457" t="s">
        <v>2156</v>
      </c>
      <c r="B17" s="458"/>
      <c r="C17" s="458"/>
      <c r="D17" s="458"/>
      <c r="E17" s="458"/>
      <c r="F17" s="458"/>
      <c r="G17" s="458"/>
      <c r="H17" s="300">
        <v>0.59</v>
      </c>
      <c r="I17" s="287"/>
    </row>
    <row r="18" spans="1:9" s="41" customFormat="1" ht="15">
      <c r="A18" s="436" t="s">
        <v>2579</v>
      </c>
      <c r="B18" s="437"/>
      <c r="C18" s="437"/>
      <c r="D18" s="437"/>
      <c r="E18" s="437"/>
      <c r="F18" s="437"/>
      <c r="G18" s="437"/>
      <c r="H18" s="438"/>
      <c r="I18" s="292"/>
    </row>
    <row r="19" spans="1:9" s="41" customFormat="1" ht="15">
      <c r="A19" s="460" t="s">
        <v>2573</v>
      </c>
      <c r="B19" s="461"/>
      <c r="C19" s="461"/>
      <c r="D19" s="461"/>
      <c r="E19" s="461"/>
      <c r="F19" s="461"/>
      <c r="G19" s="462"/>
      <c r="H19" s="293" t="s">
        <v>2574</v>
      </c>
      <c r="I19" s="287"/>
    </row>
    <row r="20" spans="1:9" s="41" customFormat="1" ht="15">
      <c r="A20" s="463" t="s">
        <v>2157</v>
      </c>
      <c r="B20" s="464"/>
      <c r="C20" s="464"/>
      <c r="D20" s="464"/>
      <c r="E20" s="464"/>
      <c r="F20" s="464"/>
      <c r="G20" s="465"/>
      <c r="H20" s="298">
        <v>6.16</v>
      </c>
      <c r="I20" s="287"/>
    </row>
    <row r="21" spans="1:9" s="41" customFormat="1" ht="15">
      <c r="A21" s="457" t="s">
        <v>2158</v>
      </c>
      <c r="B21" s="458"/>
      <c r="C21" s="458"/>
      <c r="D21" s="458"/>
      <c r="E21" s="458"/>
      <c r="F21" s="458"/>
      <c r="G21" s="458"/>
      <c r="H21" s="300">
        <v>6.16</v>
      </c>
      <c r="I21" s="287"/>
    </row>
    <row r="22" spans="1:9" s="41" customFormat="1" ht="15">
      <c r="A22" s="436" t="s">
        <v>2580</v>
      </c>
      <c r="B22" s="437"/>
      <c r="C22" s="437"/>
      <c r="D22" s="437"/>
      <c r="E22" s="437"/>
      <c r="F22" s="437"/>
      <c r="G22" s="437"/>
      <c r="H22" s="438"/>
      <c r="I22" s="292"/>
    </row>
    <row r="23" spans="1:9" s="41" customFormat="1" ht="15">
      <c r="A23" s="460" t="s">
        <v>2573</v>
      </c>
      <c r="B23" s="461"/>
      <c r="C23" s="461"/>
      <c r="D23" s="461"/>
      <c r="E23" s="461"/>
      <c r="F23" s="461"/>
      <c r="G23" s="462"/>
      <c r="H23" s="293" t="s">
        <v>2574</v>
      </c>
      <c r="I23" s="287"/>
    </row>
    <row r="24" spans="1:9" ht="15">
      <c r="A24" s="294" t="s">
        <v>2581</v>
      </c>
      <c r="B24" s="295"/>
      <c r="C24" s="295"/>
      <c r="D24" s="295"/>
      <c r="E24" s="295"/>
      <c r="F24" s="296"/>
      <c r="G24" s="306"/>
      <c r="H24" s="298">
        <v>5</v>
      </c>
      <c r="I24" s="287"/>
    </row>
    <row r="25" spans="1:9" ht="15">
      <c r="A25" s="294" t="s">
        <v>2582</v>
      </c>
      <c r="B25" s="295"/>
      <c r="C25" s="295"/>
      <c r="D25" s="295"/>
      <c r="E25" s="295"/>
      <c r="F25" s="296"/>
      <c r="G25" s="306"/>
      <c r="H25" s="307">
        <v>3</v>
      </c>
      <c r="I25" s="287"/>
    </row>
    <row r="26" spans="1:9" ht="12.75">
      <c r="A26" s="294" t="s">
        <v>2583</v>
      </c>
      <c r="B26" s="295"/>
      <c r="C26" s="295"/>
      <c r="D26" s="295"/>
      <c r="E26" s="295"/>
      <c r="F26" s="296"/>
      <c r="G26" s="306"/>
      <c r="H26" s="307">
        <v>0.65</v>
      </c>
      <c r="I26" s="287"/>
    </row>
    <row r="27" spans="1:9" ht="15">
      <c r="A27" s="294" t="s">
        <v>2584</v>
      </c>
      <c r="B27" s="295"/>
      <c r="C27" s="295"/>
      <c r="D27" s="295"/>
      <c r="E27" s="295"/>
      <c r="F27" s="296"/>
      <c r="G27" s="306"/>
      <c r="H27" s="307">
        <v>4.5</v>
      </c>
      <c r="I27" s="287"/>
    </row>
    <row r="28" spans="1:9" ht="15">
      <c r="A28" s="457" t="s">
        <v>2159</v>
      </c>
      <c r="B28" s="458"/>
      <c r="C28" s="458"/>
      <c r="D28" s="458"/>
      <c r="E28" s="458"/>
      <c r="F28" s="458"/>
      <c r="G28" s="459"/>
      <c r="H28" s="300">
        <v>13.15</v>
      </c>
      <c r="I28" s="287"/>
    </row>
    <row r="29" spans="1:9" ht="15">
      <c r="A29" s="308"/>
      <c r="B29" s="309"/>
      <c r="C29" s="310"/>
      <c r="D29" s="311"/>
      <c r="E29" s="311"/>
      <c r="F29" s="311"/>
      <c r="G29" s="311"/>
      <c r="H29" s="312"/>
      <c r="I29" s="283"/>
    </row>
    <row r="30" spans="1:9" ht="15">
      <c r="A30" s="441" t="s">
        <v>2585</v>
      </c>
      <c r="B30" s="441"/>
      <c r="C30" s="441"/>
      <c r="D30" s="441"/>
      <c r="E30" s="441"/>
      <c r="F30" s="441"/>
      <c r="G30" s="441"/>
      <c r="H30" s="441"/>
      <c r="I30" s="283"/>
    </row>
    <row r="31" spans="1:9" ht="15.75" thickBot="1">
      <c r="A31" s="313"/>
      <c r="B31" s="313"/>
      <c r="C31" s="313"/>
      <c r="D31" s="313"/>
      <c r="E31" s="313"/>
      <c r="F31" s="313"/>
      <c r="G31" s="313"/>
      <c r="H31" s="313"/>
      <c r="I31" s="283"/>
    </row>
    <row r="32" spans="1:9" s="41" customFormat="1" ht="15.75" thickBot="1">
      <c r="A32" s="442" t="s">
        <v>2586</v>
      </c>
      <c r="B32" s="445" t="s">
        <v>2587</v>
      </c>
      <c r="C32" s="445"/>
      <c r="D32" s="445"/>
      <c r="E32" s="445"/>
      <c r="F32" s="445"/>
      <c r="G32" s="446" t="s">
        <v>2588</v>
      </c>
      <c r="H32" s="449" t="s">
        <v>2589</v>
      </c>
      <c r="I32" s="283"/>
    </row>
    <row r="33" spans="1:9" ht="15">
      <c r="A33" s="443"/>
      <c r="B33" s="452"/>
      <c r="C33" s="454" t="s">
        <v>2590</v>
      </c>
      <c r="D33" s="455"/>
      <c r="E33" s="455"/>
      <c r="F33" s="455"/>
      <c r="G33" s="447"/>
      <c r="H33" s="450"/>
      <c r="I33" s="283"/>
    </row>
    <row r="34" spans="1:9" ht="15.75" thickBot="1">
      <c r="A34" s="444"/>
      <c r="B34" s="453"/>
      <c r="C34" s="456"/>
      <c r="D34" s="456"/>
      <c r="E34" s="456"/>
      <c r="F34" s="456"/>
      <c r="G34" s="448"/>
      <c r="H34" s="451"/>
      <c r="I34" s="283"/>
    </row>
    <row r="35" spans="1:9" ht="15">
      <c r="A35" s="315"/>
      <c r="B35" s="316"/>
      <c r="C35" s="317"/>
      <c r="D35" s="317"/>
      <c r="E35" s="317"/>
      <c r="F35" s="317"/>
      <c r="G35" s="314"/>
      <c r="H35" s="318"/>
      <c r="I35" s="283"/>
    </row>
    <row r="36" spans="1:9" ht="15">
      <c r="A36" s="440" t="s">
        <v>2591</v>
      </c>
      <c r="B36" s="440"/>
      <c r="C36" s="440"/>
      <c r="D36" s="440"/>
      <c r="E36" s="440"/>
      <c r="F36" s="440"/>
      <c r="G36" s="440"/>
      <c r="H36" s="440"/>
      <c r="I36" s="283"/>
    </row>
    <row r="37" spans="1:9" ht="15">
      <c r="A37" s="440" t="s">
        <v>2592</v>
      </c>
      <c r="B37" s="440"/>
      <c r="C37" s="440"/>
      <c r="D37" s="440"/>
      <c r="E37" s="440"/>
      <c r="F37" s="440"/>
      <c r="G37" s="440"/>
      <c r="H37" s="440"/>
      <c r="I37" s="283"/>
    </row>
    <row r="38" spans="1:9" ht="15">
      <c r="A38" s="440" t="s">
        <v>2593</v>
      </c>
      <c r="B38" s="440"/>
      <c r="C38" s="440"/>
      <c r="D38" s="440"/>
      <c r="E38" s="440"/>
      <c r="F38" s="440"/>
      <c r="G38" s="440"/>
      <c r="H38" s="440"/>
      <c r="I38" s="283"/>
    </row>
    <row r="39" spans="1:9" ht="15">
      <c r="A39" s="440" t="s">
        <v>2594</v>
      </c>
      <c r="B39" s="440"/>
      <c r="C39" s="440"/>
      <c r="D39" s="440"/>
      <c r="E39" s="440"/>
      <c r="F39" s="440"/>
      <c r="G39" s="440"/>
      <c r="H39" s="440"/>
      <c r="I39" s="287"/>
    </row>
    <row r="40" spans="1:9" ht="15.75" thickBot="1">
      <c r="A40" s="315"/>
      <c r="B40" s="316"/>
      <c r="C40" s="317"/>
      <c r="D40" s="317"/>
      <c r="E40" s="317"/>
      <c r="F40" s="317"/>
      <c r="G40" s="314"/>
      <c r="H40" s="318"/>
      <c r="I40" s="283"/>
    </row>
    <row r="41" spans="1:9" ht="15.75" thickTop="1">
      <c r="A41" s="283"/>
      <c r="B41" s="283"/>
      <c r="C41" s="283"/>
      <c r="D41" s="283"/>
      <c r="E41" s="283"/>
      <c r="F41" s="466" t="s">
        <v>2595</v>
      </c>
      <c r="G41" s="467"/>
      <c r="H41" s="470">
        <v>0.2882</v>
      </c>
      <c r="I41" s="283"/>
    </row>
    <row r="42" spans="1:9" ht="15.75" thickBot="1">
      <c r="A42" s="319"/>
      <c r="B42" s="283"/>
      <c r="C42" s="283"/>
      <c r="D42" s="283"/>
      <c r="E42" s="283"/>
      <c r="F42" s="468"/>
      <c r="G42" s="469"/>
      <c r="H42" s="471"/>
      <c r="I42" s="283"/>
    </row>
  </sheetData>
  <mergeCells count="28">
    <mergeCell ref="A23:G23"/>
    <mergeCell ref="A8:G8"/>
    <mergeCell ref="A13:G13"/>
    <mergeCell ref="A14:H14"/>
    <mergeCell ref="A15:G15"/>
    <mergeCell ref="A17:G17"/>
    <mergeCell ref="A18:H18"/>
    <mergeCell ref="F41:G42"/>
    <mergeCell ref="H41:H42"/>
    <mergeCell ref="A37:H37"/>
    <mergeCell ref="A38:H38"/>
    <mergeCell ref="A39:H39"/>
    <mergeCell ref="A5:H5"/>
    <mergeCell ref="A7:H7"/>
    <mergeCell ref="A1:H4"/>
    <mergeCell ref="A36:H36"/>
    <mergeCell ref="A30:H30"/>
    <mergeCell ref="A32:A34"/>
    <mergeCell ref="B32:F32"/>
    <mergeCell ref="G32:G34"/>
    <mergeCell ref="H32:H34"/>
    <mergeCell ref="B33:B34"/>
    <mergeCell ref="C33:F34"/>
    <mergeCell ref="A28:G28"/>
    <mergeCell ref="A19:G19"/>
    <mergeCell ref="A20:G20"/>
    <mergeCell ref="A21:G21"/>
    <mergeCell ref="A22:H22"/>
  </mergeCells>
  <printOptions horizontalCentered="1"/>
  <pageMargins left="0.984251968503937" right="0.7874015748031497" top="1.4348958333333333" bottom="0.7874015748031497" header="0.31496062992125984" footer="0.31496062992125984"/>
  <pageSetup fitToHeight="0" fitToWidth="1" horizontalDpi="600" verticalDpi="600" orientation="portrait" paperSize="9" scale="95" r:id="rId3"/>
  <headerFooter>
    <oddHeader>&amp;L       &amp;G&amp;C&amp;13
ESTADO DO RIO DE JANEIRO 
   PREFEITURA MUNICIPAL DE ARMAÇÃO DOS BÚZIOS
   SECRETARIA DE OBRAS, SANEAMENTO E DRENAGEM&amp;11
</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5"/>
  <sheetViews>
    <sheetView view="pageBreakPreview" zoomScaleSheetLayoutView="100" workbookViewId="0" topLeftCell="A1">
      <selection activeCell="G25" sqref="G25"/>
    </sheetView>
  </sheetViews>
  <sheetFormatPr defaultColWidth="9.140625" defaultRowHeight="15"/>
  <cols>
    <col min="1" max="1" width="4.28125" style="235" bestFit="1" customWidth="1"/>
    <col min="2" max="2" width="34.7109375" style="255" customWidth="1"/>
    <col min="3" max="3" width="16.57421875" style="256" bestFit="1" customWidth="1"/>
    <col min="4" max="4" width="10.00390625" style="256" bestFit="1" customWidth="1"/>
    <col min="5" max="5" width="10.00390625" style="257" bestFit="1" customWidth="1"/>
    <col min="6" max="7" width="10.00390625" style="256" bestFit="1" customWidth="1"/>
    <col min="8" max="8" width="10.00390625" style="257" bestFit="1" customWidth="1"/>
    <col min="9" max="10" width="10.00390625" style="256" bestFit="1" customWidth="1"/>
    <col min="11" max="11" width="10.00390625" style="257" bestFit="1" customWidth="1"/>
    <col min="12" max="13" width="10.00390625" style="256" bestFit="1" customWidth="1"/>
    <col min="14" max="14" width="10.00390625" style="257" bestFit="1" customWidth="1"/>
    <col min="15" max="15" width="10.00390625" style="256" bestFit="1" customWidth="1"/>
    <col min="16" max="16" width="12.00390625" style="235" bestFit="1" customWidth="1"/>
    <col min="17" max="17" width="15.7109375" style="236" bestFit="1" customWidth="1"/>
    <col min="18" max="18" width="15.421875" style="275" bestFit="1" customWidth="1"/>
    <col min="19" max="16384" width="9.140625" style="235" customWidth="1"/>
  </cols>
  <sheetData>
    <row r="1" spans="1:15" ht="14.25">
      <c r="A1" s="230"/>
      <c r="B1" s="231"/>
      <c r="C1" s="232"/>
      <c r="D1" s="233"/>
      <c r="E1" s="234"/>
      <c r="F1" s="233"/>
      <c r="G1" s="233"/>
      <c r="H1" s="234"/>
      <c r="I1" s="233"/>
      <c r="J1" s="233"/>
      <c r="K1" s="234"/>
      <c r="L1" s="233"/>
      <c r="M1" s="233"/>
      <c r="N1" s="234"/>
      <c r="O1" s="233"/>
    </row>
    <row r="2" spans="1:16" ht="15">
      <c r="A2" s="478" t="s">
        <v>2447</v>
      </c>
      <c r="B2" s="479" t="s">
        <v>2239</v>
      </c>
      <c r="C2" s="479" t="s">
        <v>2448</v>
      </c>
      <c r="D2" s="477">
        <v>1</v>
      </c>
      <c r="E2" s="477">
        <v>2</v>
      </c>
      <c r="F2" s="477">
        <v>3</v>
      </c>
      <c r="G2" s="477">
        <v>4</v>
      </c>
      <c r="H2" s="477">
        <v>5</v>
      </c>
      <c r="I2" s="477">
        <v>6</v>
      </c>
      <c r="J2" s="477">
        <v>7</v>
      </c>
      <c r="K2" s="477">
        <v>8</v>
      </c>
      <c r="L2" s="477">
        <v>9</v>
      </c>
      <c r="M2" s="477">
        <v>10</v>
      </c>
      <c r="N2" s="477">
        <v>11</v>
      </c>
      <c r="O2" s="477">
        <v>12</v>
      </c>
      <c r="P2" s="477" t="s">
        <v>2448</v>
      </c>
    </row>
    <row r="3" spans="1:16" ht="15.75" customHeight="1">
      <c r="A3" s="478"/>
      <c r="B3" s="479"/>
      <c r="C3" s="479"/>
      <c r="D3" s="477"/>
      <c r="E3" s="477"/>
      <c r="F3" s="477"/>
      <c r="G3" s="477"/>
      <c r="H3" s="477"/>
      <c r="I3" s="477"/>
      <c r="J3" s="477"/>
      <c r="K3" s="477"/>
      <c r="L3" s="477"/>
      <c r="M3" s="477"/>
      <c r="N3" s="477"/>
      <c r="O3" s="477"/>
      <c r="P3" s="477"/>
    </row>
    <row r="4" spans="1:18" ht="20.25" customHeight="1">
      <c r="A4" s="474" t="s">
        <v>2449</v>
      </c>
      <c r="B4" s="475" t="s">
        <v>2450</v>
      </c>
      <c r="C4" s="476">
        <f>'PLANILHA ORCAMENTARIA'!I2</f>
        <v>430492.19999999995</v>
      </c>
      <c r="D4" s="237">
        <f>D5*$C$4</f>
        <v>258295.31999999995</v>
      </c>
      <c r="E4" s="237">
        <f aca="true" t="shared" si="0" ref="E4:O4">E5*$C$4</f>
        <v>17219.688</v>
      </c>
      <c r="F4" s="237">
        <f t="shared" si="0"/>
        <v>17219.688</v>
      </c>
      <c r="G4" s="237">
        <f t="shared" si="0"/>
        <v>17219.688</v>
      </c>
      <c r="H4" s="237">
        <f t="shared" si="0"/>
        <v>17219.688</v>
      </c>
      <c r="I4" s="237">
        <f t="shared" si="0"/>
        <v>17219.688</v>
      </c>
      <c r="J4" s="237">
        <f t="shared" si="0"/>
        <v>17219.688</v>
      </c>
      <c r="K4" s="237">
        <f t="shared" si="0"/>
        <v>17219.688</v>
      </c>
      <c r="L4" s="237">
        <f t="shared" si="0"/>
        <v>12914.765999999998</v>
      </c>
      <c r="M4" s="237">
        <f t="shared" si="0"/>
        <v>12914.765999999998</v>
      </c>
      <c r="N4" s="237">
        <f t="shared" si="0"/>
        <v>12914.765999999998</v>
      </c>
      <c r="O4" s="237">
        <f t="shared" si="0"/>
        <v>12914.765999999998</v>
      </c>
      <c r="P4" s="238">
        <f>SUM(D4:O4)</f>
        <v>430492.2000000001</v>
      </c>
      <c r="Q4" s="240">
        <f>P4-C4</f>
        <v>0</v>
      </c>
      <c r="R4" s="275">
        <f>P4-C4</f>
        <v>0</v>
      </c>
    </row>
    <row r="5" spans="1:17" ht="20.25" customHeight="1">
      <c r="A5" s="474"/>
      <c r="B5" s="475"/>
      <c r="C5" s="476"/>
      <c r="D5" s="241">
        <v>0.6</v>
      </c>
      <c r="E5" s="242">
        <v>0.04</v>
      </c>
      <c r="F5" s="242">
        <v>0.04</v>
      </c>
      <c r="G5" s="242">
        <v>0.04</v>
      </c>
      <c r="H5" s="242">
        <v>0.04</v>
      </c>
      <c r="I5" s="242">
        <v>0.04</v>
      </c>
      <c r="J5" s="242">
        <v>0.04</v>
      </c>
      <c r="K5" s="242">
        <v>0.04</v>
      </c>
      <c r="L5" s="242">
        <v>0.03</v>
      </c>
      <c r="M5" s="242">
        <v>0.03</v>
      </c>
      <c r="N5" s="242">
        <v>0.03</v>
      </c>
      <c r="O5" s="242">
        <v>0.03</v>
      </c>
      <c r="P5" s="241">
        <f>SUM(D5:O5)</f>
        <v>1.0000000000000002</v>
      </c>
      <c r="Q5" s="243"/>
    </row>
    <row r="6" spans="1:18" ht="20.25" customHeight="1">
      <c r="A6" s="474" t="s">
        <v>2451</v>
      </c>
      <c r="B6" s="475" t="s">
        <v>2452</v>
      </c>
      <c r="C6" s="476">
        <f>'PLANILHA ORCAMENTARIA'!I16</f>
        <v>38911678.45</v>
      </c>
      <c r="D6" s="237">
        <f>D7*$C$6</f>
        <v>1945583.9225000003</v>
      </c>
      <c r="E6" s="237">
        <f aca="true" t="shared" si="1" ref="E6:O6">E7*$C$6</f>
        <v>3891167.8450000007</v>
      </c>
      <c r="F6" s="237">
        <f t="shared" si="1"/>
        <v>5836751.7675</v>
      </c>
      <c r="G6" s="237">
        <f t="shared" si="1"/>
        <v>5836751.7675</v>
      </c>
      <c r="H6" s="237">
        <f t="shared" si="1"/>
        <v>5836751.7675</v>
      </c>
      <c r="I6" s="237">
        <f t="shared" si="1"/>
        <v>3891167.8450000007</v>
      </c>
      <c r="J6" s="237">
        <f t="shared" si="1"/>
        <v>3891167.8450000007</v>
      </c>
      <c r="K6" s="237">
        <f t="shared" si="1"/>
        <v>3891167.8450000007</v>
      </c>
      <c r="L6" s="237">
        <f t="shared" si="1"/>
        <v>3891167.8450000007</v>
      </c>
      <c r="M6" s="237">
        <f t="shared" si="1"/>
        <v>0</v>
      </c>
      <c r="N6" s="237">
        <f t="shared" si="1"/>
        <v>0</v>
      </c>
      <c r="O6" s="237">
        <f t="shared" si="1"/>
        <v>0</v>
      </c>
      <c r="P6" s="238">
        <f aca="true" t="shared" si="2" ref="P6">$C$6*P7</f>
        <v>38911678.45</v>
      </c>
      <c r="Q6" s="240">
        <f>P6-C6</f>
        <v>0</v>
      </c>
      <c r="R6" s="275">
        <f>P6-C6</f>
        <v>0</v>
      </c>
    </row>
    <row r="7" spans="1:17" ht="20.25" customHeight="1">
      <c r="A7" s="474"/>
      <c r="B7" s="475"/>
      <c r="C7" s="476"/>
      <c r="D7" s="241">
        <v>0.05</v>
      </c>
      <c r="E7" s="242">
        <v>0.1</v>
      </c>
      <c r="F7" s="241">
        <v>0.15</v>
      </c>
      <c r="G7" s="241">
        <v>0.15</v>
      </c>
      <c r="H7" s="242">
        <v>0.15</v>
      </c>
      <c r="I7" s="241">
        <v>0.1</v>
      </c>
      <c r="J7" s="241">
        <v>0.1</v>
      </c>
      <c r="K7" s="242">
        <v>0.1</v>
      </c>
      <c r="L7" s="241">
        <v>0.1</v>
      </c>
      <c r="M7" s="241">
        <v>0</v>
      </c>
      <c r="N7" s="242">
        <v>0</v>
      </c>
      <c r="O7" s="241">
        <v>0</v>
      </c>
      <c r="P7" s="241">
        <f aca="true" t="shared" si="3" ref="P7:P17">SUM(D7:O7)</f>
        <v>1</v>
      </c>
      <c r="Q7" s="243"/>
    </row>
    <row r="8" spans="1:18" ht="20.25" customHeight="1">
      <c r="A8" s="474" t="s">
        <v>2453</v>
      </c>
      <c r="B8" s="475" t="s">
        <v>2454</v>
      </c>
      <c r="C8" s="476">
        <f>'PLANILHA ORCAMENTARIA'!I59</f>
        <v>22472558.709999997</v>
      </c>
      <c r="D8" s="237">
        <f>$C$8*D9</f>
        <v>0</v>
      </c>
      <c r="E8" s="237">
        <f aca="true" t="shared" si="4" ref="E8:O8">$C$8*E9</f>
        <v>0</v>
      </c>
      <c r="F8" s="238">
        <f t="shared" si="4"/>
        <v>0</v>
      </c>
      <c r="G8" s="238">
        <f t="shared" si="4"/>
        <v>0</v>
      </c>
      <c r="H8" s="237">
        <f t="shared" si="4"/>
        <v>0</v>
      </c>
      <c r="I8" s="238">
        <f t="shared" si="4"/>
        <v>2247255.871</v>
      </c>
      <c r="J8" s="239">
        <f t="shared" si="4"/>
        <v>2247255.871</v>
      </c>
      <c r="K8" s="237">
        <f t="shared" si="4"/>
        <v>2247255.871</v>
      </c>
      <c r="L8" s="238">
        <f t="shared" si="4"/>
        <v>2247255.871</v>
      </c>
      <c r="M8" s="238">
        <f t="shared" si="4"/>
        <v>4494511.742</v>
      </c>
      <c r="N8" s="237">
        <f t="shared" si="4"/>
        <v>4494511.742</v>
      </c>
      <c r="O8" s="238">
        <f t="shared" si="4"/>
        <v>4494511.742</v>
      </c>
      <c r="P8" s="238">
        <f t="shared" si="3"/>
        <v>22472558.709999997</v>
      </c>
      <c r="Q8" s="240">
        <f>P8-C8</f>
        <v>0</v>
      </c>
      <c r="R8" s="275">
        <f>P8-C8</f>
        <v>0</v>
      </c>
    </row>
    <row r="9" spans="1:17" ht="29.25" customHeight="1">
      <c r="A9" s="474"/>
      <c r="B9" s="475"/>
      <c r="C9" s="476"/>
      <c r="D9" s="241">
        <v>0</v>
      </c>
      <c r="E9" s="241">
        <v>0</v>
      </c>
      <c r="F9" s="241">
        <v>0</v>
      </c>
      <c r="G9" s="241">
        <v>0</v>
      </c>
      <c r="H9" s="241">
        <v>0</v>
      </c>
      <c r="I9" s="241">
        <v>0.1</v>
      </c>
      <c r="J9" s="241">
        <v>0.1</v>
      </c>
      <c r="K9" s="242">
        <v>0.1</v>
      </c>
      <c r="L9" s="241">
        <v>0.1</v>
      </c>
      <c r="M9" s="241">
        <v>0.2</v>
      </c>
      <c r="N9" s="241">
        <v>0.2</v>
      </c>
      <c r="O9" s="241">
        <v>0.2</v>
      </c>
      <c r="P9" s="241">
        <f t="shared" si="3"/>
        <v>1</v>
      </c>
      <c r="Q9" s="243"/>
    </row>
    <row r="10" spans="1:18" ht="20.25" customHeight="1">
      <c r="A10" s="474" t="s">
        <v>2455</v>
      </c>
      <c r="B10" s="475" t="s">
        <v>2456</v>
      </c>
      <c r="C10" s="476">
        <f>'PLANILHA ORCAMENTARIA'!I114</f>
        <v>1035038.4</v>
      </c>
      <c r="D10" s="237">
        <f>$C$10*D11</f>
        <v>86218.69872</v>
      </c>
      <c r="E10" s="237">
        <f aca="true" t="shared" si="5" ref="E10:O10">$C$10*E11</f>
        <v>86218.69872</v>
      </c>
      <c r="F10" s="238">
        <f t="shared" si="5"/>
        <v>86218.69872</v>
      </c>
      <c r="G10" s="238">
        <f t="shared" si="5"/>
        <v>86218.69872</v>
      </c>
      <c r="H10" s="237">
        <f t="shared" si="5"/>
        <v>86218.69872</v>
      </c>
      <c r="I10" s="238">
        <f t="shared" si="5"/>
        <v>86218.69872</v>
      </c>
      <c r="J10" s="239">
        <f t="shared" si="5"/>
        <v>86218.69872</v>
      </c>
      <c r="K10" s="237">
        <f t="shared" si="5"/>
        <v>86218.69872</v>
      </c>
      <c r="L10" s="238">
        <f t="shared" si="5"/>
        <v>86322.20256</v>
      </c>
      <c r="M10" s="238">
        <f t="shared" si="5"/>
        <v>86322.20256</v>
      </c>
      <c r="N10" s="237">
        <f t="shared" si="5"/>
        <v>86322.20256</v>
      </c>
      <c r="O10" s="238">
        <f t="shared" si="5"/>
        <v>86322.20256</v>
      </c>
      <c r="P10" s="238">
        <f t="shared" si="3"/>
        <v>1035038.4</v>
      </c>
      <c r="Q10" s="240">
        <f>P10-C10</f>
        <v>0</v>
      </c>
      <c r="R10" s="275">
        <f>P10-C10</f>
        <v>0</v>
      </c>
    </row>
    <row r="11" spans="1:17" ht="20.25" customHeight="1">
      <c r="A11" s="474"/>
      <c r="B11" s="475"/>
      <c r="C11" s="476"/>
      <c r="D11" s="241">
        <v>0.0833</v>
      </c>
      <c r="E11" s="241">
        <v>0.0833</v>
      </c>
      <c r="F11" s="241">
        <v>0.0833</v>
      </c>
      <c r="G11" s="241">
        <v>0.0833</v>
      </c>
      <c r="H11" s="241">
        <v>0.0833</v>
      </c>
      <c r="I11" s="241">
        <v>0.0833</v>
      </c>
      <c r="J11" s="241">
        <v>0.0833</v>
      </c>
      <c r="K11" s="241">
        <v>0.0833</v>
      </c>
      <c r="L11" s="241">
        <v>0.0834</v>
      </c>
      <c r="M11" s="241">
        <v>0.0834</v>
      </c>
      <c r="N11" s="241">
        <v>0.0834</v>
      </c>
      <c r="O11" s="241">
        <v>0.0834</v>
      </c>
      <c r="P11" s="274">
        <f t="shared" si="3"/>
        <v>1</v>
      </c>
      <c r="Q11" s="243"/>
    </row>
    <row r="12" spans="1:17" ht="19.5" customHeight="1">
      <c r="A12" s="472" t="s">
        <v>2457</v>
      </c>
      <c r="B12" s="473"/>
      <c r="C12" s="244">
        <f>SUM(C10,C8,C6,C4)</f>
        <v>62849767.760000005</v>
      </c>
      <c r="D12" s="245">
        <f>SUM(D10,D8,D6,D4)</f>
        <v>2290097.9412200004</v>
      </c>
      <c r="E12" s="245">
        <f aca="true" t="shared" si="6" ref="E12:O12">SUM(E10,E8,E6,E4)</f>
        <v>3994606.231720001</v>
      </c>
      <c r="F12" s="245">
        <f t="shared" si="6"/>
        <v>5940190.15422</v>
      </c>
      <c r="G12" s="245">
        <f t="shared" si="6"/>
        <v>5940190.15422</v>
      </c>
      <c r="H12" s="245">
        <f t="shared" si="6"/>
        <v>5940190.15422</v>
      </c>
      <c r="I12" s="245">
        <f t="shared" si="6"/>
        <v>6241862.102720001</v>
      </c>
      <c r="J12" s="245">
        <f t="shared" si="6"/>
        <v>6241862.102720001</v>
      </c>
      <c r="K12" s="245">
        <f t="shared" si="6"/>
        <v>6241862.102720001</v>
      </c>
      <c r="L12" s="245">
        <f t="shared" si="6"/>
        <v>6237660.68456</v>
      </c>
      <c r="M12" s="245">
        <f t="shared" si="6"/>
        <v>4593748.71056</v>
      </c>
      <c r="N12" s="245">
        <f t="shared" si="6"/>
        <v>4593748.71056</v>
      </c>
      <c r="O12" s="245">
        <f t="shared" si="6"/>
        <v>4593748.71056</v>
      </c>
      <c r="P12" s="246">
        <f t="shared" si="3"/>
        <v>62849767.760000005</v>
      </c>
      <c r="Q12" s="240">
        <f>C12-P12</f>
        <v>0</v>
      </c>
    </row>
    <row r="13" spans="1:16" ht="19.5" customHeight="1">
      <c r="A13" s="247"/>
      <c r="B13" s="248"/>
      <c r="C13" s="249"/>
      <c r="D13" s="250">
        <f>D12/$C$12</f>
        <v>0.03643765160700413</v>
      </c>
      <c r="E13" s="250">
        <f aca="true" t="shared" si="7" ref="E13:O13">E12/$C$12</f>
        <v>0.06355801101722322</v>
      </c>
      <c r="F13" s="250">
        <f t="shared" si="7"/>
        <v>0.09451411462494796</v>
      </c>
      <c r="G13" s="250">
        <f t="shared" si="7"/>
        <v>0.09451411462494796</v>
      </c>
      <c r="H13" s="250">
        <f t="shared" si="7"/>
        <v>0.09451411462494796</v>
      </c>
      <c r="I13" s="250">
        <f t="shared" si="7"/>
        <v>0.09931400425464357</v>
      </c>
      <c r="J13" s="250">
        <f t="shared" si="7"/>
        <v>0.09931400425464357</v>
      </c>
      <c r="K13" s="250">
        <f t="shared" si="7"/>
        <v>0.09931400425464357</v>
      </c>
      <c r="L13" s="250">
        <f t="shared" si="7"/>
        <v>0.09924715566777138</v>
      </c>
      <c r="M13" s="250">
        <f t="shared" si="7"/>
        <v>0.0730909416897422</v>
      </c>
      <c r="N13" s="250">
        <f t="shared" si="7"/>
        <v>0.0730909416897422</v>
      </c>
      <c r="O13" s="250">
        <f t="shared" si="7"/>
        <v>0.0730909416897422</v>
      </c>
      <c r="P13" s="251">
        <f t="shared" si="3"/>
        <v>0.9999999999999998</v>
      </c>
    </row>
    <row r="14" spans="1:17" ht="19.5" customHeight="1">
      <c r="A14" s="472" t="s">
        <v>2458</v>
      </c>
      <c r="B14" s="473"/>
      <c r="C14" s="244" t="e">
        <f>#REF!</f>
        <v>#REF!</v>
      </c>
      <c r="D14" s="245">
        <f>D12*22.59%</f>
        <v>517333.12492159806</v>
      </c>
      <c r="E14" s="245">
        <f aca="true" t="shared" si="8" ref="E14:O14">E12*22.59%</f>
        <v>902381.5477455482</v>
      </c>
      <c r="F14" s="245">
        <f t="shared" si="8"/>
        <v>1341888.955838298</v>
      </c>
      <c r="G14" s="245">
        <f t="shared" si="8"/>
        <v>1341888.955838298</v>
      </c>
      <c r="H14" s="245">
        <f t="shared" si="8"/>
        <v>1341888.955838298</v>
      </c>
      <c r="I14" s="245">
        <f t="shared" si="8"/>
        <v>1410036.6490044482</v>
      </c>
      <c r="J14" s="245">
        <f t="shared" si="8"/>
        <v>1410036.6490044482</v>
      </c>
      <c r="K14" s="245">
        <f t="shared" si="8"/>
        <v>1410036.6490044482</v>
      </c>
      <c r="L14" s="245">
        <f t="shared" si="8"/>
        <v>1409087.548642104</v>
      </c>
      <c r="M14" s="245">
        <f t="shared" si="8"/>
        <v>1037727.8337155038</v>
      </c>
      <c r="N14" s="245">
        <f t="shared" si="8"/>
        <v>1037727.8337155038</v>
      </c>
      <c r="O14" s="245">
        <f t="shared" si="8"/>
        <v>1037727.8337155038</v>
      </c>
      <c r="P14" s="246">
        <f t="shared" si="3"/>
        <v>14197762.536984</v>
      </c>
      <c r="Q14" s="240" t="e">
        <f>C14-P14</f>
        <v>#REF!</v>
      </c>
    </row>
    <row r="15" spans="1:16" ht="19.5" customHeight="1">
      <c r="A15" s="247"/>
      <c r="B15" s="248"/>
      <c r="C15" s="249"/>
      <c r="D15" s="250" t="e">
        <f>D14/$C$14</f>
        <v>#REF!</v>
      </c>
      <c r="E15" s="250" t="e">
        <f>E14/$C$14</f>
        <v>#REF!</v>
      </c>
      <c r="F15" s="250" t="e">
        <f aca="true" t="shared" si="9" ref="F15:O15">F14/$C$14</f>
        <v>#REF!</v>
      </c>
      <c r="G15" s="250" t="e">
        <f t="shared" si="9"/>
        <v>#REF!</v>
      </c>
      <c r="H15" s="250" t="e">
        <f t="shared" si="9"/>
        <v>#REF!</v>
      </c>
      <c r="I15" s="250" t="e">
        <f t="shared" si="9"/>
        <v>#REF!</v>
      </c>
      <c r="J15" s="250" t="e">
        <f t="shared" si="9"/>
        <v>#REF!</v>
      </c>
      <c r="K15" s="250" t="e">
        <f t="shared" si="9"/>
        <v>#REF!</v>
      </c>
      <c r="L15" s="250" t="e">
        <f t="shared" si="9"/>
        <v>#REF!</v>
      </c>
      <c r="M15" s="250" t="e">
        <f t="shared" si="9"/>
        <v>#REF!</v>
      </c>
      <c r="N15" s="250" t="e">
        <f t="shared" si="9"/>
        <v>#REF!</v>
      </c>
      <c r="O15" s="250" t="e">
        <f t="shared" si="9"/>
        <v>#REF!</v>
      </c>
      <c r="P15" s="251" t="e">
        <f t="shared" si="3"/>
        <v>#REF!</v>
      </c>
    </row>
    <row r="16" spans="1:17" ht="19.5" customHeight="1">
      <c r="A16" s="472" t="s">
        <v>2459</v>
      </c>
      <c r="B16" s="473"/>
      <c r="C16" s="244" t="e">
        <f>C14</f>
        <v>#REF!</v>
      </c>
      <c r="D16" s="245">
        <f>D12+D14</f>
        <v>2807431.0661415984</v>
      </c>
      <c r="E16" s="245">
        <f>E12+E14</f>
        <v>4896987.779465549</v>
      </c>
      <c r="F16" s="245">
        <f aca="true" t="shared" si="10" ref="F16:O16">F12+F14</f>
        <v>7282079.110058298</v>
      </c>
      <c r="G16" s="245">
        <f t="shared" si="10"/>
        <v>7282079.110058298</v>
      </c>
      <c r="H16" s="245">
        <f t="shared" si="10"/>
        <v>7282079.110058298</v>
      </c>
      <c r="I16" s="245">
        <f t="shared" si="10"/>
        <v>7651898.751724449</v>
      </c>
      <c r="J16" s="245">
        <f t="shared" si="10"/>
        <v>7651898.751724449</v>
      </c>
      <c r="K16" s="245">
        <f t="shared" si="10"/>
        <v>7651898.751724449</v>
      </c>
      <c r="L16" s="245">
        <f t="shared" si="10"/>
        <v>7646748.2332021035</v>
      </c>
      <c r="M16" s="245">
        <f t="shared" si="10"/>
        <v>5631476.544275504</v>
      </c>
      <c r="N16" s="245">
        <f t="shared" si="10"/>
        <v>5631476.544275504</v>
      </c>
      <c r="O16" s="245">
        <f t="shared" si="10"/>
        <v>5631476.544275504</v>
      </c>
      <c r="P16" s="246">
        <f t="shared" si="3"/>
        <v>77047530.29698402</v>
      </c>
      <c r="Q16" s="240" t="e">
        <f>C16-P16</f>
        <v>#REF!</v>
      </c>
    </row>
    <row r="17" spans="1:16" ht="19.5" customHeight="1">
      <c r="A17" s="252"/>
      <c r="B17" s="253"/>
      <c r="C17" s="254"/>
      <c r="D17" s="250" t="e">
        <f>D16/$C$16</f>
        <v>#REF!</v>
      </c>
      <c r="E17" s="250" t="e">
        <f>E16/$C$16</f>
        <v>#REF!</v>
      </c>
      <c r="F17" s="250" t="e">
        <f aca="true" t="shared" si="11" ref="F17:O17">F16/$C$16</f>
        <v>#REF!</v>
      </c>
      <c r="G17" s="250" t="e">
        <f t="shared" si="11"/>
        <v>#REF!</v>
      </c>
      <c r="H17" s="250" t="e">
        <f t="shared" si="11"/>
        <v>#REF!</v>
      </c>
      <c r="I17" s="250" t="e">
        <f t="shared" si="11"/>
        <v>#REF!</v>
      </c>
      <c r="J17" s="250" t="e">
        <f t="shared" si="11"/>
        <v>#REF!</v>
      </c>
      <c r="K17" s="250" t="e">
        <f t="shared" si="11"/>
        <v>#REF!</v>
      </c>
      <c r="L17" s="250" t="e">
        <f t="shared" si="11"/>
        <v>#REF!</v>
      </c>
      <c r="M17" s="250" t="e">
        <f t="shared" si="11"/>
        <v>#REF!</v>
      </c>
      <c r="N17" s="250" t="e">
        <f t="shared" si="11"/>
        <v>#REF!</v>
      </c>
      <c r="O17" s="250" t="e">
        <f t="shared" si="11"/>
        <v>#REF!</v>
      </c>
      <c r="P17" s="251" t="e">
        <f t="shared" si="3"/>
        <v>#REF!</v>
      </c>
    </row>
    <row r="18" ht="15">
      <c r="P18" s="258"/>
    </row>
    <row r="19" spans="2:18" s="259" customFormat="1" ht="15">
      <c r="B19" s="260"/>
      <c r="C19" s="261"/>
      <c r="D19" s="262"/>
      <c r="E19" s="263"/>
      <c r="F19" s="262"/>
      <c r="G19" s="262"/>
      <c r="H19" s="263"/>
      <c r="I19" s="262"/>
      <c r="J19" s="262"/>
      <c r="K19" s="263"/>
      <c r="L19" s="262"/>
      <c r="M19" s="262"/>
      <c r="N19" s="263"/>
      <c r="O19" s="262"/>
      <c r="P19" s="262"/>
      <c r="Q19" s="264"/>
      <c r="R19" s="276"/>
    </row>
    <row r="20" spans="3:18" s="265" customFormat="1" ht="15">
      <c r="C20" s="256"/>
      <c r="D20" s="256"/>
      <c r="E20" s="257"/>
      <c r="F20" s="256"/>
      <c r="G20" s="256"/>
      <c r="H20" s="257"/>
      <c r="I20" s="256"/>
      <c r="J20" s="256"/>
      <c r="K20" s="257"/>
      <c r="L20" s="256"/>
      <c r="M20" s="256"/>
      <c r="N20" s="257"/>
      <c r="O20" s="256"/>
      <c r="Q20" s="264"/>
      <c r="R20" s="276"/>
    </row>
    <row r="21" spans="3:18" s="265" customFormat="1" ht="15">
      <c r="C21" s="266"/>
      <c r="D21" s="267"/>
      <c r="E21" s="268"/>
      <c r="F21" s="267"/>
      <c r="G21" s="269"/>
      <c r="H21" s="257"/>
      <c r="I21" s="256"/>
      <c r="J21" s="256"/>
      <c r="K21" s="257"/>
      <c r="L21" s="256"/>
      <c r="M21" s="256"/>
      <c r="N21" s="257"/>
      <c r="O21" s="256"/>
      <c r="P21" s="270"/>
      <c r="Q21" s="264">
        <f>P21</f>
        <v>0</v>
      </c>
      <c r="R21" s="276"/>
    </row>
    <row r="22" spans="3:18" s="265" customFormat="1" ht="15">
      <c r="C22" s="266"/>
      <c r="D22" s="269"/>
      <c r="E22" s="269"/>
      <c r="F22" s="269"/>
      <c r="G22" s="269"/>
      <c r="H22" s="257"/>
      <c r="I22" s="256"/>
      <c r="J22" s="256"/>
      <c r="K22" s="257"/>
      <c r="L22" s="256"/>
      <c r="M22" s="256"/>
      <c r="N22" s="257"/>
      <c r="O22" s="256"/>
      <c r="Q22" s="264"/>
      <c r="R22" s="276"/>
    </row>
    <row r="23" spans="3:18" s="265" customFormat="1" ht="15">
      <c r="C23" s="266"/>
      <c r="D23" s="267"/>
      <c r="E23" s="268"/>
      <c r="F23" s="268"/>
      <c r="G23" s="269"/>
      <c r="H23" s="257"/>
      <c r="I23" s="256"/>
      <c r="J23" s="256"/>
      <c r="K23" s="257"/>
      <c r="L23" s="256"/>
      <c r="M23" s="256"/>
      <c r="N23" s="257"/>
      <c r="O23" s="256"/>
      <c r="P23" s="271"/>
      <c r="Q23" s="264"/>
      <c r="R23" s="276"/>
    </row>
    <row r="24" spans="3:7" ht="15">
      <c r="C24" s="266"/>
      <c r="D24" s="267"/>
      <c r="E24" s="268"/>
      <c r="F24" s="268"/>
      <c r="G24" s="269"/>
    </row>
    <row r="25" spans="3:7" ht="15">
      <c r="C25" s="272"/>
      <c r="D25" s="272"/>
      <c r="E25" s="273"/>
      <c r="F25" s="272"/>
      <c r="G25" s="272"/>
    </row>
  </sheetData>
  <mergeCells count="31">
    <mergeCell ref="M2:M3"/>
    <mergeCell ref="N2:N3"/>
    <mergeCell ref="O2:O3"/>
    <mergeCell ref="P2:P3"/>
    <mergeCell ref="I2:I3"/>
    <mergeCell ref="J2:J3"/>
    <mergeCell ref="K2:K3"/>
    <mergeCell ref="L2:L3"/>
    <mergeCell ref="A4:A5"/>
    <mergeCell ref="B4:B5"/>
    <mergeCell ref="C4:C5"/>
    <mergeCell ref="G2:G3"/>
    <mergeCell ref="H2:H3"/>
    <mergeCell ref="A2:A3"/>
    <mergeCell ref="B2:B3"/>
    <mergeCell ref="C2:C3"/>
    <mergeCell ref="D2:D3"/>
    <mergeCell ref="E2:E3"/>
    <mergeCell ref="F2:F3"/>
    <mergeCell ref="C10:C11"/>
    <mergeCell ref="A6:A7"/>
    <mergeCell ref="B6:B7"/>
    <mergeCell ref="C6:C7"/>
    <mergeCell ref="A8:A9"/>
    <mergeCell ref="B8:B9"/>
    <mergeCell ref="C8:C9"/>
    <mergeCell ref="A12:B12"/>
    <mergeCell ref="A14:B14"/>
    <mergeCell ref="A16:B16"/>
    <mergeCell ref="A10:A11"/>
    <mergeCell ref="B10:B11"/>
  </mergeCells>
  <printOptions horizontalCentered="1"/>
  <pageMargins left="0.35433070866141736" right="0.35433070866141736" top="0.5905511811023623" bottom="0.5905511811023623" header="0.5118110236220472" footer="0.5118110236220472"/>
  <pageSetup fitToHeight="1" fitToWidth="1" horizontalDpi="300" verticalDpi="300" orientation="landscape" paperSize="9" scale="5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6706-9284-44F9-8650-1B8A0FB1D06C}">
  <sheetPr>
    <tabColor theme="9" tint="0.39998000860214233"/>
  </sheetPr>
  <dimension ref="B2:H7"/>
  <sheetViews>
    <sheetView workbookViewId="0" topLeftCell="A1">
      <selection activeCell="L7" sqref="L7"/>
    </sheetView>
  </sheetViews>
  <sheetFormatPr defaultColWidth="9.140625" defaultRowHeight="15"/>
  <cols>
    <col min="1" max="1" width="0.5625" style="0" customWidth="1"/>
    <col min="2" max="2" width="5.140625" style="0" bestFit="1" customWidth="1"/>
    <col min="4" max="4" width="13.140625" style="0" bestFit="1" customWidth="1"/>
    <col min="5" max="5" width="41.00390625" style="355" customWidth="1"/>
    <col min="6" max="6" width="4.7109375" style="0" bestFit="1" customWidth="1"/>
    <col min="7" max="7" width="14.00390625" style="354" bestFit="1" customWidth="1"/>
    <col min="8" max="8" width="11.8515625" style="0" bestFit="1" customWidth="1"/>
  </cols>
  <sheetData>
    <row r="1" ht="3" customHeight="1" thickBot="1"/>
    <row r="2" spans="2:8" ht="15">
      <c r="B2" s="480" t="s">
        <v>2614</v>
      </c>
      <c r="C2" s="481"/>
      <c r="D2" s="481"/>
      <c r="E2" s="481"/>
      <c r="F2" s="481"/>
      <c r="G2" s="481"/>
      <c r="H2" s="482"/>
    </row>
    <row r="3" spans="2:8" ht="30">
      <c r="B3" s="364" t="s">
        <v>2608</v>
      </c>
      <c r="C3" s="365" t="s">
        <v>2609</v>
      </c>
      <c r="D3" s="365" t="s">
        <v>2611</v>
      </c>
      <c r="E3" s="366" t="s">
        <v>2610</v>
      </c>
      <c r="F3" s="365" t="s">
        <v>2612</v>
      </c>
      <c r="G3" s="365" t="s">
        <v>2606</v>
      </c>
      <c r="H3" s="367" t="s">
        <v>2607</v>
      </c>
    </row>
    <row r="4" spans="2:8" ht="90">
      <c r="B4" s="364">
        <v>1</v>
      </c>
      <c r="C4" s="356" t="s">
        <v>2613</v>
      </c>
      <c r="D4" s="356" t="s">
        <v>2616</v>
      </c>
      <c r="E4" s="357" t="s">
        <v>2615</v>
      </c>
      <c r="F4" s="356" t="s">
        <v>2605</v>
      </c>
      <c r="G4" s="358">
        <v>6200</v>
      </c>
      <c r="H4" s="359">
        <f>G4/2</f>
        <v>3100</v>
      </c>
    </row>
    <row r="5" spans="2:8" ht="60">
      <c r="B5" s="364">
        <v>2</v>
      </c>
      <c r="C5" s="356" t="s">
        <v>2613</v>
      </c>
      <c r="D5" s="356" t="s">
        <v>2617</v>
      </c>
      <c r="E5" s="357" t="s">
        <v>2604</v>
      </c>
      <c r="F5" s="356" t="s">
        <v>2605</v>
      </c>
      <c r="G5" s="358">
        <v>3400</v>
      </c>
      <c r="H5" s="359">
        <f aca="true" t="shared" si="0" ref="H5:H7">G5/2</f>
        <v>1700</v>
      </c>
    </row>
    <row r="6" spans="2:8" ht="150">
      <c r="B6" s="364">
        <v>3</v>
      </c>
      <c r="C6" s="356" t="s">
        <v>2613</v>
      </c>
      <c r="D6" s="356" t="s">
        <v>2619</v>
      </c>
      <c r="E6" s="357" t="s">
        <v>2618</v>
      </c>
      <c r="F6" s="356" t="s">
        <v>2378</v>
      </c>
      <c r="G6" s="358">
        <v>11040</v>
      </c>
      <c r="H6" s="359">
        <f t="shared" si="0"/>
        <v>5520</v>
      </c>
    </row>
    <row r="7" spans="2:8" ht="75.75" thickBot="1">
      <c r="B7" s="368">
        <v>4</v>
      </c>
      <c r="C7" s="360" t="s">
        <v>2613</v>
      </c>
      <c r="D7" s="360" t="s">
        <v>2376</v>
      </c>
      <c r="E7" s="361" t="s">
        <v>2464</v>
      </c>
      <c r="F7" s="360" t="s">
        <v>2605</v>
      </c>
      <c r="G7" s="362">
        <v>7200</v>
      </c>
      <c r="H7" s="363">
        <f t="shared" si="0"/>
        <v>3600</v>
      </c>
    </row>
  </sheetData>
  <mergeCells count="1">
    <mergeCell ref="B2:H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L127"/>
  <sheetViews>
    <sheetView zoomScale="145" zoomScaleNormal="145" workbookViewId="0" topLeftCell="A1">
      <selection activeCell="L133" sqref="L133"/>
    </sheetView>
  </sheetViews>
  <sheetFormatPr defaultColWidth="9.140625" defaultRowHeight="15"/>
  <cols>
    <col min="1" max="1" width="8.7109375" style="0" customWidth="1"/>
    <col min="2" max="2" width="10.28125" style="0" customWidth="1"/>
    <col min="3" max="3" width="56.140625" style="0" bestFit="1" customWidth="1"/>
    <col min="4" max="5" width="8.28125" style="0" customWidth="1"/>
    <col min="6" max="11" width="10.28125" style="0" customWidth="1"/>
    <col min="12" max="12" width="12.421875" style="0" customWidth="1"/>
  </cols>
  <sheetData>
    <row r="1" spans="1:12" ht="15">
      <c r="A1" s="487"/>
      <c r="B1" s="487"/>
      <c r="C1" s="487"/>
      <c r="D1" s="487"/>
      <c r="E1" s="487"/>
      <c r="F1" s="487"/>
      <c r="G1" s="487"/>
      <c r="H1" s="487"/>
      <c r="I1" s="487"/>
      <c r="J1" s="487"/>
      <c r="K1" s="487"/>
      <c r="L1" s="487"/>
    </row>
    <row r="2" spans="1:12" ht="12.95" customHeight="1">
      <c r="A2" s="488" t="s">
        <v>1</v>
      </c>
      <c r="B2" s="488" t="s">
        <v>2</v>
      </c>
      <c r="C2" s="488" t="s">
        <v>3</v>
      </c>
      <c r="D2" s="488" t="s">
        <v>4</v>
      </c>
      <c r="E2" s="488" t="s">
        <v>382</v>
      </c>
      <c r="F2" s="488" t="s">
        <v>383</v>
      </c>
      <c r="G2" s="488" t="s">
        <v>384</v>
      </c>
      <c r="H2" s="489"/>
      <c r="I2" s="489"/>
      <c r="J2" s="489"/>
      <c r="K2" s="488" t="s">
        <v>385</v>
      </c>
      <c r="L2" s="488" t="s">
        <v>386</v>
      </c>
    </row>
    <row r="3" spans="1:12" ht="12" customHeight="1">
      <c r="A3" s="489"/>
      <c r="B3" s="489"/>
      <c r="C3" s="489"/>
      <c r="D3" s="489"/>
      <c r="E3" s="489"/>
      <c r="F3" s="489"/>
      <c r="G3" s="11" t="s">
        <v>387</v>
      </c>
      <c r="H3" s="11" t="s">
        <v>388</v>
      </c>
      <c r="I3" s="11" t="s">
        <v>389</v>
      </c>
      <c r="J3" s="11" t="s">
        <v>390</v>
      </c>
      <c r="K3" s="489"/>
      <c r="L3" s="489"/>
    </row>
    <row r="4" spans="1:12" ht="15" customHeight="1">
      <c r="A4" s="3" t="s">
        <v>9</v>
      </c>
      <c r="B4" s="485" t="s">
        <v>391</v>
      </c>
      <c r="C4" s="486"/>
      <c r="D4" s="486"/>
      <c r="E4" s="486"/>
      <c r="F4" s="486"/>
      <c r="G4" s="486"/>
      <c r="H4" s="486"/>
      <c r="I4" s="486"/>
      <c r="J4" s="486"/>
      <c r="K4" s="486"/>
      <c r="L4" s="4">
        <v>430492.2</v>
      </c>
    </row>
    <row r="5" spans="1:12" ht="27">
      <c r="A5" s="5" t="s">
        <v>11</v>
      </c>
      <c r="B5" s="6" t="s">
        <v>12</v>
      </c>
      <c r="C5" s="5" t="s">
        <v>13</v>
      </c>
      <c r="D5" s="6" t="s">
        <v>14</v>
      </c>
      <c r="E5" s="6" t="s">
        <v>15</v>
      </c>
      <c r="F5" s="8">
        <v>12</v>
      </c>
      <c r="G5" s="8">
        <v>5042.61</v>
      </c>
      <c r="H5" s="8">
        <v>1438.82</v>
      </c>
      <c r="I5" s="8">
        <v>0</v>
      </c>
      <c r="J5" s="8">
        <v>0</v>
      </c>
      <c r="K5" s="8">
        <v>6481.43</v>
      </c>
      <c r="L5" s="8">
        <v>77777.16</v>
      </c>
    </row>
    <row r="6" spans="1:12" ht="36">
      <c r="A6" s="5" t="s">
        <v>16</v>
      </c>
      <c r="B6" s="6" t="s">
        <v>17</v>
      </c>
      <c r="C6" s="5" t="s">
        <v>18</v>
      </c>
      <c r="D6" s="6" t="s">
        <v>14</v>
      </c>
      <c r="E6" s="6" t="s">
        <v>19</v>
      </c>
      <c r="F6" s="8">
        <v>2380</v>
      </c>
      <c r="G6" s="8">
        <v>29.39</v>
      </c>
      <c r="H6" s="8">
        <v>41.02</v>
      </c>
      <c r="I6" s="8">
        <v>0</v>
      </c>
      <c r="J6" s="8">
        <v>0</v>
      </c>
      <c r="K6" s="8">
        <v>70.41</v>
      </c>
      <c r="L6" s="8">
        <v>167575.8</v>
      </c>
    </row>
    <row r="7" spans="1:12" ht="54">
      <c r="A7" s="5" t="s">
        <v>20</v>
      </c>
      <c r="B7" s="6" t="s">
        <v>21</v>
      </c>
      <c r="C7" s="5" t="s">
        <v>22</v>
      </c>
      <c r="D7" s="6" t="s">
        <v>14</v>
      </c>
      <c r="E7" s="6" t="s">
        <v>23</v>
      </c>
      <c r="F7" s="8">
        <v>24</v>
      </c>
      <c r="G7" s="8">
        <v>0</v>
      </c>
      <c r="H7" s="8">
        <v>662.5</v>
      </c>
      <c r="I7" s="8">
        <v>0</v>
      </c>
      <c r="J7" s="8">
        <v>0</v>
      </c>
      <c r="K7" s="8">
        <v>662.5</v>
      </c>
      <c r="L7" s="8">
        <v>15900</v>
      </c>
    </row>
    <row r="8" spans="1:12" ht="45">
      <c r="A8" s="5" t="s">
        <v>24</v>
      </c>
      <c r="B8" s="6" t="s">
        <v>25</v>
      </c>
      <c r="C8" s="5" t="s">
        <v>26</v>
      </c>
      <c r="D8" s="6" t="s">
        <v>14</v>
      </c>
      <c r="E8" s="6" t="s">
        <v>23</v>
      </c>
      <c r="F8" s="8">
        <v>96</v>
      </c>
      <c r="G8" s="8">
        <v>0</v>
      </c>
      <c r="H8" s="8">
        <v>950</v>
      </c>
      <c r="I8" s="8">
        <v>0</v>
      </c>
      <c r="J8" s="8">
        <v>0</v>
      </c>
      <c r="K8" s="8">
        <v>950</v>
      </c>
      <c r="L8" s="8">
        <v>91200</v>
      </c>
    </row>
    <row r="9" spans="1:12" ht="36">
      <c r="A9" s="5" t="s">
        <v>27</v>
      </c>
      <c r="B9" s="6" t="s">
        <v>28</v>
      </c>
      <c r="C9" s="5" t="s">
        <v>29</v>
      </c>
      <c r="D9" s="6" t="s">
        <v>14</v>
      </c>
      <c r="E9" s="6" t="s">
        <v>30</v>
      </c>
      <c r="F9" s="8">
        <v>2</v>
      </c>
      <c r="G9" s="8">
        <v>878.12</v>
      </c>
      <c r="H9" s="8">
        <v>3100.03</v>
      </c>
      <c r="I9" s="8">
        <v>0</v>
      </c>
      <c r="J9" s="8">
        <v>0</v>
      </c>
      <c r="K9" s="8">
        <v>3978.15</v>
      </c>
      <c r="L9" s="8">
        <v>7956.3</v>
      </c>
    </row>
    <row r="10" spans="1:12" ht="27">
      <c r="A10" s="5" t="s">
        <v>31</v>
      </c>
      <c r="B10" s="6" t="s">
        <v>32</v>
      </c>
      <c r="C10" s="5" t="s">
        <v>33</v>
      </c>
      <c r="D10" s="6" t="s">
        <v>14</v>
      </c>
      <c r="E10" s="6" t="s">
        <v>30</v>
      </c>
      <c r="F10" s="8">
        <v>2</v>
      </c>
      <c r="G10" s="8">
        <v>844.18</v>
      </c>
      <c r="H10" s="8">
        <v>1151.71</v>
      </c>
      <c r="I10" s="8">
        <v>0</v>
      </c>
      <c r="J10" s="8">
        <v>0</v>
      </c>
      <c r="K10" s="8">
        <v>1995.89</v>
      </c>
      <c r="L10" s="8">
        <v>3991.78</v>
      </c>
    </row>
    <row r="11" spans="1:12" ht="18">
      <c r="A11" s="5" t="s">
        <v>34</v>
      </c>
      <c r="B11" s="6" t="s">
        <v>35</v>
      </c>
      <c r="C11" s="5" t="s">
        <v>36</v>
      </c>
      <c r="D11" s="6" t="s">
        <v>14</v>
      </c>
      <c r="E11" s="6" t="s">
        <v>19</v>
      </c>
      <c r="F11" s="8">
        <v>60</v>
      </c>
      <c r="G11" s="8">
        <v>174.91</v>
      </c>
      <c r="H11" s="8">
        <v>287.66</v>
      </c>
      <c r="I11" s="8">
        <v>0</v>
      </c>
      <c r="J11" s="8">
        <v>0</v>
      </c>
      <c r="K11" s="8">
        <v>462.57</v>
      </c>
      <c r="L11" s="8">
        <v>27754.2</v>
      </c>
    </row>
    <row r="12" spans="1:12" ht="36">
      <c r="A12" s="5" t="s">
        <v>37</v>
      </c>
      <c r="B12" s="6" t="s">
        <v>38</v>
      </c>
      <c r="C12" s="5" t="s">
        <v>39</v>
      </c>
      <c r="D12" s="6" t="s">
        <v>14</v>
      </c>
      <c r="E12" s="6" t="s">
        <v>40</v>
      </c>
      <c r="F12" s="8">
        <v>200</v>
      </c>
      <c r="G12" s="8">
        <v>1.99</v>
      </c>
      <c r="H12" s="8">
        <v>1.14</v>
      </c>
      <c r="I12" s="8">
        <v>0</v>
      </c>
      <c r="J12" s="8">
        <v>0</v>
      </c>
      <c r="K12" s="8">
        <v>3.13</v>
      </c>
      <c r="L12" s="8">
        <v>626</v>
      </c>
    </row>
    <row r="13" spans="1:12" ht="45">
      <c r="A13" s="5" t="s">
        <v>41</v>
      </c>
      <c r="B13" s="6" t="s">
        <v>42</v>
      </c>
      <c r="C13" s="5" t="s">
        <v>43</v>
      </c>
      <c r="D13" s="6" t="s">
        <v>14</v>
      </c>
      <c r="E13" s="6" t="s">
        <v>30</v>
      </c>
      <c r="F13" s="8">
        <v>120</v>
      </c>
      <c r="G13" s="8">
        <v>43.94</v>
      </c>
      <c r="H13" s="8">
        <v>55.85</v>
      </c>
      <c r="I13" s="8">
        <v>0</v>
      </c>
      <c r="J13" s="8">
        <v>0</v>
      </c>
      <c r="K13" s="8">
        <v>99.79</v>
      </c>
      <c r="L13" s="8">
        <v>11974.8</v>
      </c>
    </row>
    <row r="14" spans="1:12" ht="36">
      <c r="A14" s="5" t="s">
        <v>44</v>
      </c>
      <c r="B14" s="6" t="s">
        <v>45</v>
      </c>
      <c r="C14" s="5" t="s">
        <v>46</v>
      </c>
      <c r="D14" s="6" t="s">
        <v>14</v>
      </c>
      <c r="E14" s="6" t="s">
        <v>30</v>
      </c>
      <c r="F14" s="8">
        <v>120</v>
      </c>
      <c r="G14" s="8">
        <v>49.56</v>
      </c>
      <c r="H14" s="8">
        <v>37.11</v>
      </c>
      <c r="I14" s="8">
        <v>0</v>
      </c>
      <c r="J14" s="8">
        <v>0.01</v>
      </c>
      <c r="K14" s="8">
        <v>86.68</v>
      </c>
      <c r="L14" s="8">
        <v>10401.6</v>
      </c>
    </row>
    <row r="15" spans="1:12" ht="18">
      <c r="A15" s="5" t="s">
        <v>47</v>
      </c>
      <c r="B15" s="6" t="s">
        <v>48</v>
      </c>
      <c r="C15" s="5" t="s">
        <v>49</v>
      </c>
      <c r="D15" s="6" t="s">
        <v>14</v>
      </c>
      <c r="E15" s="6" t="s">
        <v>50</v>
      </c>
      <c r="F15" s="8">
        <v>360</v>
      </c>
      <c r="G15" s="8">
        <v>5.78</v>
      </c>
      <c r="H15" s="8">
        <v>22.77</v>
      </c>
      <c r="I15" s="8">
        <v>0</v>
      </c>
      <c r="J15" s="8">
        <v>0</v>
      </c>
      <c r="K15" s="8">
        <v>28.55</v>
      </c>
      <c r="L15" s="8">
        <v>10278</v>
      </c>
    </row>
    <row r="16" spans="1:12" ht="15">
      <c r="A16" s="5" t="s">
        <v>51</v>
      </c>
      <c r="B16" s="6" t="s">
        <v>52</v>
      </c>
      <c r="C16" s="5" t="s">
        <v>53</v>
      </c>
      <c r="D16" s="6" t="s">
        <v>14</v>
      </c>
      <c r="E16" s="6" t="s">
        <v>30</v>
      </c>
      <c r="F16" s="8">
        <v>4</v>
      </c>
      <c r="G16" s="8">
        <v>34.44</v>
      </c>
      <c r="H16" s="8">
        <v>35.55</v>
      </c>
      <c r="I16" s="8">
        <v>0</v>
      </c>
      <c r="J16" s="8">
        <v>0</v>
      </c>
      <c r="K16" s="8">
        <v>69.99</v>
      </c>
      <c r="L16" s="8">
        <v>279.96</v>
      </c>
    </row>
    <row r="17" spans="1:12" ht="36">
      <c r="A17" s="5" t="s">
        <v>54</v>
      </c>
      <c r="B17" s="6" t="s">
        <v>55</v>
      </c>
      <c r="C17" s="5" t="s">
        <v>56</v>
      </c>
      <c r="D17" s="6" t="s">
        <v>14</v>
      </c>
      <c r="E17" s="6" t="s">
        <v>19</v>
      </c>
      <c r="F17" s="8">
        <v>60</v>
      </c>
      <c r="G17" s="8">
        <v>40.98</v>
      </c>
      <c r="H17" s="8">
        <v>38.63</v>
      </c>
      <c r="I17" s="8">
        <v>0</v>
      </c>
      <c r="J17" s="8">
        <v>0</v>
      </c>
      <c r="K17" s="8">
        <v>79.61</v>
      </c>
      <c r="L17" s="8">
        <v>4776.6</v>
      </c>
    </row>
    <row r="18" spans="1:12" ht="15" customHeight="1">
      <c r="A18" s="3" t="s">
        <v>57</v>
      </c>
      <c r="B18" s="485" t="s">
        <v>392</v>
      </c>
      <c r="C18" s="486"/>
      <c r="D18" s="486"/>
      <c r="E18" s="486"/>
      <c r="F18" s="486"/>
      <c r="G18" s="486"/>
      <c r="H18" s="486"/>
      <c r="I18" s="486"/>
      <c r="J18" s="486"/>
      <c r="K18" s="486"/>
      <c r="L18" s="4">
        <v>38033189.034</v>
      </c>
    </row>
    <row r="19" spans="1:12" ht="18">
      <c r="A19" s="5" t="s">
        <v>59</v>
      </c>
      <c r="B19" s="6" t="s">
        <v>60</v>
      </c>
      <c r="C19" s="5" t="s">
        <v>61</v>
      </c>
      <c r="D19" s="6" t="s">
        <v>14</v>
      </c>
      <c r="E19" s="6" t="s">
        <v>62</v>
      </c>
      <c r="F19" s="8">
        <v>1200</v>
      </c>
      <c r="G19" s="8">
        <v>96.01</v>
      </c>
      <c r="H19" s="8">
        <v>112.7</v>
      </c>
      <c r="I19" s="8">
        <v>0</v>
      </c>
      <c r="J19" s="8">
        <v>0</v>
      </c>
      <c r="K19" s="8">
        <v>208.71</v>
      </c>
      <c r="L19" s="8">
        <v>250452</v>
      </c>
    </row>
    <row r="20" spans="1:12" ht="36">
      <c r="A20" s="5" t="s">
        <v>63</v>
      </c>
      <c r="B20" s="6" t="s">
        <v>64</v>
      </c>
      <c r="C20" s="5" t="s">
        <v>65</v>
      </c>
      <c r="D20" s="6" t="s">
        <v>14</v>
      </c>
      <c r="E20" s="6" t="s">
        <v>62</v>
      </c>
      <c r="F20" s="8">
        <v>20400</v>
      </c>
      <c r="G20" s="8">
        <v>66.46</v>
      </c>
      <c r="H20" s="8">
        <v>0</v>
      </c>
      <c r="I20" s="8">
        <v>0</v>
      </c>
      <c r="J20" s="8">
        <v>0</v>
      </c>
      <c r="K20" s="8">
        <v>66.46</v>
      </c>
      <c r="L20" s="8">
        <v>1355784</v>
      </c>
    </row>
    <row r="21" spans="1:12" ht="18">
      <c r="A21" s="5" t="s">
        <v>66</v>
      </c>
      <c r="B21" s="6" t="s">
        <v>67</v>
      </c>
      <c r="C21" s="5" t="s">
        <v>68</v>
      </c>
      <c r="D21" s="6" t="s">
        <v>14</v>
      </c>
      <c r="E21" s="6" t="s">
        <v>62</v>
      </c>
      <c r="F21" s="8">
        <v>71700</v>
      </c>
      <c r="G21" s="8">
        <v>18.8</v>
      </c>
      <c r="H21" s="8">
        <v>1.04</v>
      </c>
      <c r="I21" s="8">
        <v>0</v>
      </c>
      <c r="J21" s="8">
        <v>0</v>
      </c>
      <c r="K21" s="8">
        <v>19.84</v>
      </c>
      <c r="L21" s="8">
        <v>1422528</v>
      </c>
    </row>
    <row r="22" spans="1:12" ht="36">
      <c r="A22" s="5" t="s">
        <v>69</v>
      </c>
      <c r="B22" s="6" t="s">
        <v>70</v>
      </c>
      <c r="C22" s="5" t="s">
        <v>71</v>
      </c>
      <c r="D22" s="6" t="s">
        <v>14</v>
      </c>
      <c r="E22" s="6" t="s">
        <v>62</v>
      </c>
      <c r="F22" s="8">
        <v>63000</v>
      </c>
      <c r="G22" s="8">
        <v>5.13</v>
      </c>
      <c r="H22" s="8">
        <v>14.39</v>
      </c>
      <c r="I22" s="8">
        <v>0</v>
      </c>
      <c r="J22" s="8">
        <v>0</v>
      </c>
      <c r="K22" s="8">
        <v>19.52</v>
      </c>
      <c r="L22" s="8">
        <v>1229760</v>
      </c>
    </row>
    <row r="23" spans="1:12" ht="45">
      <c r="A23" s="5" t="s">
        <v>72</v>
      </c>
      <c r="B23" s="6" t="s">
        <v>73</v>
      </c>
      <c r="C23" s="5" t="s">
        <v>74</v>
      </c>
      <c r="D23" s="6" t="s">
        <v>14</v>
      </c>
      <c r="E23" s="6" t="s">
        <v>62</v>
      </c>
      <c r="F23" s="8">
        <v>15400</v>
      </c>
      <c r="G23" s="8">
        <v>4.11</v>
      </c>
      <c r="H23" s="8">
        <v>12.43</v>
      </c>
      <c r="I23" s="8">
        <v>0</v>
      </c>
      <c r="J23" s="8">
        <v>0.01</v>
      </c>
      <c r="K23" s="8">
        <v>16.55</v>
      </c>
      <c r="L23" s="8">
        <v>254870</v>
      </c>
    </row>
    <row r="24" spans="1:12" ht="45">
      <c r="A24" s="5" t="s">
        <v>75</v>
      </c>
      <c r="B24" s="6" t="s">
        <v>76</v>
      </c>
      <c r="C24" s="5" t="s">
        <v>77</v>
      </c>
      <c r="D24" s="6" t="s">
        <v>14</v>
      </c>
      <c r="E24" s="6" t="s">
        <v>62</v>
      </c>
      <c r="F24" s="8">
        <v>15400</v>
      </c>
      <c r="G24" s="8">
        <v>4.81</v>
      </c>
      <c r="H24" s="8">
        <v>14.22</v>
      </c>
      <c r="I24" s="8">
        <v>0</v>
      </c>
      <c r="J24" s="8">
        <v>0</v>
      </c>
      <c r="K24" s="8">
        <v>19.03</v>
      </c>
      <c r="L24" s="8">
        <v>293062</v>
      </c>
    </row>
    <row r="25" spans="1:12" ht="36">
      <c r="A25" s="5" t="s">
        <v>78</v>
      </c>
      <c r="B25" s="6" t="s">
        <v>79</v>
      </c>
      <c r="C25" s="5" t="s">
        <v>80</v>
      </c>
      <c r="D25" s="6" t="s">
        <v>14</v>
      </c>
      <c r="E25" s="6" t="s">
        <v>81</v>
      </c>
      <c r="F25" s="8">
        <v>6804450</v>
      </c>
      <c r="G25" s="8">
        <v>0.11</v>
      </c>
      <c r="H25" s="8">
        <v>1.08</v>
      </c>
      <c r="I25" s="8">
        <v>0</v>
      </c>
      <c r="J25" s="8">
        <v>0</v>
      </c>
      <c r="K25" s="8">
        <v>1.19</v>
      </c>
      <c r="L25" s="8">
        <v>8097295.5</v>
      </c>
    </row>
    <row r="26" spans="1:12" ht="45">
      <c r="A26" s="5" t="s">
        <v>82</v>
      </c>
      <c r="B26" s="6" t="s">
        <v>83</v>
      </c>
      <c r="C26" s="5" t="s">
        <v>84</v>
      </c>
      <c r="D26" s="6" t="s">
        <v>14</v>
      </c>
      <c r="E26" s="6" t="s">
        <v>85</v>
      </c>
      <c r="F26" s="8">
        <v>136089</v>
      </c>
      <c r="G26" s="8">
        <v>2.52</v>
      </c>
      <c r="H26" s="8">
        <v>6.59</v>
      </c>
      <c r="I26" s="8">
        <v>0</v>
      </c>
      <c r="J26" s="8">
        <v>0</v>
      </c>
      <c r="K26" s="8">
        <v>9.11</v>
      </c>
      <c r="L26" s="8">
        <v>1239770.79</v>
      </c>
    </row>
    <row r="27" spans="1:12" ht="27">
      <c r="A27" s="5" t="s">
        <v>86</v>
      </c>
      <c r="B27" s="6" t="s">
        <v>87</v>
      </c>
      <c r="C27" s="5" t="s">
        <v>88</v>
      </c>
      <c r="D27" s="6" t="s">
        <v>14</v>
      </c>
      <c r="E27" s="6" t="s">
        <v>30</v>
      </c>
      <c r="F27" s="8">
        <v>100</v>
      </c>
      <c r="G27" s="8">
        <v>139.27</v>
      </c>
      <c r="H27" s="8">
        <v>110.89</v>
      </c>
      <c r="I27" s="8">
        <v>0</v>
      </c>
      <c r="J27" s="8">
        <v>0.01</v>
      </c>
      <c r="K27" s="8">
        <v>250.17</v>
      </c>
      <c r="L27" s="8">
        <v>25017</v>
      </c>
    </row>
    <row r="28" spans="1:12" ht="36">
      <c r="A28" s="5" t="s">
        <v>89</v>
      </c>
      <c r="B28" s="6" t="s">
        <v>90</v>
      </c>
      <c r="C28" s="5" t="s">
        <v>91</v>
      </c>
      <c r="D28" s="6" t="s">
        <v>14</v>
      </c>
      <c r="E28" s="6" t="s">
        <v>62</v>
      </c>
      <c r="F28" s="8">
        <v>18760</v>
      </c>
      <c r="G28" s="8">
        <v>0.27</v>
      </c>
      <c r="H28" s="8">
        <v>0.73</v>
      </c>
      <c r="I28" s="8">
        <v>0</v>
      </c>
      <c r="J28" s="8">
        <v>0</v>
      </c>
      <c r="K28" s="8">
        <v>1</v>
      </c>
      <c r="L28" s="8">
        <v>18760</v>
      </c>
    </row>
    <row r="29" spans="1:12" ht="54">
      <c r="A29" s="5" t="s">
        <v>92</v>
      </c>
      <c r="B29" s="6" t="s">
        <v>93</v>
      </c>
      <c r="C29" s="5" t="s">
        <v>94</v>
      </c>
      <c r="D29" s="6" t="s">
        <v>14</v>
      </c>
      <c r="E29" s="6" t="s">
        <v>19</v>
      </c>
      <c r="F29" s="8">
        <v>52400</v>
      </c>
      <c r="G29" s="8">
        <v>28.68</v>
      </c>
      <c r="H29" s="8">
        <v>47.13</v>
      </c>
      <c r="I29" s="8">
        <v>0</v>
      </c>
      <c r="J29" s="8">
        <v>0</v>
      </c>
      <c r="K29" s="8">
        <v>75.81</v>
      </c>
      <c r="L29" s="8">
        <v>3972444</v>
      </c>
    </row>
    <row r="30" spans="1:12" ht="54">
      <c r="A30" s="5" t="s">
        <v>95</v>
      </c>
      <c r="B30" s="6" t="s">
        <v>96</v>
      </c>
      <c r="C30" s="5" t="s">
        <v>97</v>
      </c>
      <c r="D30" s="6" t="s">
        <v>14</v>
      </c>
      <c r="E30" s="6" t="s">
        <v>40</v>
      </c>
      <c r="F30" s="8">
        <v>3600</v>
      </c>
      <c r="G30" s="8">
        <v>46.82</v>
      </c>
      <c r="H30" s="8">
        <v>124.52</v>
      </c>
      <c r="I30" s="8">
        <v>0</v>
      </c>
      <c r="J30" s="8">
        <v>0.01</v>
      </c>
      <c r="K30" s="8">
        <v>171.35</v>
      </c>
      <c r="L30" s="8">
        <v>616860</v>
      </c>
    </row>
    <row r="31" spans="1:12" ht="54">
      <c r="A31" s="5" t="s">
        <v>98</v>
      </c>
      <c r="B31" s="6" t="s">
        <v>99</v>
      </c>
      <c r="C31" s="5" t="s">
        <v>100</v>
      </c>
      <c r="D31" s="6" t="s">
        <v>14</v>
      </c>
      <c r="E31" s="6" t="s">
        <v>40</v>
      </c>
      <c r="F31" s="8">
        <v>1200</v>
      </c>
      <c r="G31" s="8">
        <v>69.08</v>
      </c>
      <c r="H31" s="8">
        <v>178.3</v>
      </c>
      <c r="I31" s="8">
        <v>0</v>
      </c>
      <c r="J31" s="8">
        <v>0</v>
      </c>
      <c r="K31" s="8">
        <v>247.38</v>
      </c>
      <c r="L31" s="8">
        <v>296856</v>
      </c>
    </row>
    <row r="32" spans="1:12" ht="54">
      <c r="A32" s="5" t="s">
        <v>101</v>
      </c>
      <c r="B32" s="6" t="s">
        <v>102</v>
      </c>
      <c r="C32" s="5" t="s">
        <v>103</v>
      </c>
      <c r="D32" s="6" t="s">
        <v>14</v>
      </c>
      <c r="E32" s="6" t="s">
        <v>40</v>
      </c>
      <c r="F32" s="8">
        <v>1200</v>
      </c>
      <c r="G32" s="8">
        <v>90.76</v>
      </c>
      <c r="H32" s="8">
        <v>301.25</v>
      </c>
      <c r="I32" s="8">
        <v>0</v>
      </c>
      <c r="J32" s="8">
        <v>0</v>
      </c>
      <c r="K32" s="8">
        <v>392.01</v>
      </c>
      <c r="L32" s="8">
        <v>470412</v>
      </c>
    </row>
    <row r="33" spans="1:12" ht="54">
      <c r="A33" s="5" t="s">
        <v>104</v>
      </c>
      <c r="B33" s="6" t="s">
        <v>105</v>
      </c>
      <c r="C33" s="5" t="s">
        <v>106</v>
      </c>
      <c r="D33" s="6" t="s">
        <v>14</v>
      </c>
      <c r="E33" s="6" t="s">
        <v>40</v>
      </c>
      <c r="F33" s="8">
        <v>3600</v>
      </c>
      <c r="G33" s="8">
        <v>46.82</v>
      </c>
      <c r="H33" s="8">
        <v>98.8</v>
      </c>
      <c r="I33" s="8">
        <v>0</v>
      </c>
      <c r="J33" s="8">
        <v>0.01</v>
      </c>
      <c r="K33" s="8">
        <v>145.63</v>
      </c>
      <c r="L33" s="8">
        <v>524268</v>
      </c>
    </row>
    <row r="34" spans="1:12" ht="54">
      <c r="A34" s="5" t="s">
        <v>107</v>
      </c>
      <c r="B34" s="6" t="s">
        <v>108</v>
      </c>
      <c r="C34" s="5" t="s">
        <v>109</v>
      </c>
      <c r="D34" s="6" t="s">
        <v>14</v>
      </c>
      <c r="E34" s="6" t="s">
        <v>40</v>
      </c>
      <c r="F34" s="8">
        <v>600</v>
      </c>
      <c r="G34" s="8">
        <v>69.08</v>
      </c>
      <c r="H34" s="8">
        <v>214.8</v>
      </c>
      <c r="I34" s="8">
        <v>0</v>
      </c>
      <c r="J34" s="8">
        <v>0</v>
      </c>
      <c r="K34" s="8">
        <v>283.88</v>
      </c>
      <c r="L34" s="8">
        <v>170328</v>
      </c>
    </row>
    <row r="35" spans="1:12" ht="54">
      <c r="A35" s="5" t="s">
        <v>110</v>
      </c>
      <c r="B35" s="6" t="s">
        <v>111</v>
      </c>
      <c r="C35" s="5" t="s">
        <v>112</v>
      </c>
      <c r="D35" s="6" t="s">
        <v>14</v>
      </c>
      <c r="E35" s="6" t="s">
        <v>40</v>
      </c>
      <c r="F35" s="8">
        <v>600</v>
      </c>
      <c r="G35" s="8">
        <v>90.76</v>
      </c>
      <c r="H35" s="8">
        <v>288.25</v>
      </c>
      <c r="I35" s="8">
        <v>0</v>
      </c>
      <c r="J35" s="8">
        <v>0</v>
      </c>
      <c r="K35" s="8">
        <v>379.01</v>
      </c>
      <c r="L35" s="8">
        <v>227406</v>
      </c>
    </row>
    <row r="36" spans="1:12" ht="54">
      <c r="A36" s="5" t="s">
        <v>113</v>
      </c>
      <c r="B36" s="6" t="s">
        <v>114</v>
      </c>
      <c r="C36" s="5" t="s">
        <v>115</v>
      </c>
      <c r="D36" s="6" t="s">
        <v>14</v>
      </c>
      <c r="E36" s="6" t="s">
        <v>40</v>
      </c>
      <c r="F36" s="8">
        <v>600</v>
      </c>
      <c r="G36" s="8">
        <v>133.47</v>
      </c>
      <c r="H36" s="8">
        <v>485.3</v>
      </c>
      <c r="I36" s="8">
        <v>0</v>
      </c>
      <c r="J36" s="8">
        <v>0</v>
      </c>
      <c r="K36" s="8">
        <v>618.77</v>
      </c>
      <c r="L36" s="8">
        <v>371262</v>
      </c>
    </row>
    <row r="37" spans="1:12" ht="54">
      <c r="A37" s="5" t="s">
        <v>116</v>
      </c>
      <c r="B37" s="6" t="s">
        <v>117</v>
      </c>
      <c r="C37" s="5" t="s">
        <v>118</v>
      </c>
      <c r="D37" s="6" t="s">
        <v>14</v>
      </c>
      <c r="E37" s="6" t="s">
        <v>40</v>
      </c>
      <c r="F37" s="8">
        <v>600</v>
      </c>
      <c r="G37" s="8">
        <v>216.71</v>
      </c>
      <c r="H37" s="8">
        <v>880.89</v>
      </c>
      <c r="I37" s="8">
        <v>0</v>
      </c>
      <c r="J37" s="8">
        <v>0</v>
      </c>
      <c r="K37" s="8">
        <v>1097.6</v>
      </c>
      <c r="L37" s="8">
        <v>658560</v>
      </c>
    </row>
    <row r="38" spans="1:12" ht="54">
      <c r="A38" s="5" t="s">
        <v>119</v>
      </c>
      <c r="B38" s="6" t="s">
        <v>120</v>
      </c>
      <c r="C38" s="5" t="s">
        <v>121</v>
      </c>
      <c r="D38" s="6" t="s">
        <v>14</v>
      </c>
      <c r="E38" s="6" t="s">
        <v>40</v>
      </c>
      <c r="F38" s="8">
        <v>5860</v>
      </c>
      <c r="G38" s="8">
        <v>46.82</v>
      </c>
      <c r="H38" s="8">
        <v>149.52</v>
      </c>
      <c r="I38" s="8">
        <v>0</v>
      </c>
      <c r="J38" s="8">
        <v>0.01</v>
      </c>
      <c r="K38" s="8">
        <v>196.35</v>
      </c>
      <c r="L38" s="8">
        <v>1150611</v>
      </c>
    </row>
    <row r="39" spans="1:12" ht="54">
      <c r="A39" s="5" t="s">
        <v>122</v>
      </c>
      <c r="B39" s="6" t="s">
        <v>123</v>
      </c>
      <c r="C39" s="5" t="s">
        <v>124</v>
      </c>
      <c r="D39" s="6" t="s">
        <v>14</v>
      </c>
      <c r="E39" s="6" t="s">
        <v>40</v>
      </c>
      <c r="F39" s="8">
        <v>1980</v>
      </c>
      <c r="G39" s="8">
        <v>69.08</v>
      </c>
      <c r="H39" s="8">
        <v>270.12</v>
      </c>
      <c r="I39" s="8">
        <v>0</v>
      </c>
      <c r="J39" s="8">
        <v>0</v>
      </c>
      <c r="K39" s="8">
        <v>339.2</v>
      </c>
      <c r="L39" s="8">
        <v>671616</v>
      </c>
    </row>
    <row r="40" spans="1:12" ht="54">
      <c r="A40" s="5" t="s">
        <v>125</v>
      </c>
      <c r="B40" s="6" t="s">
        <v>126</v>
      </c>
      <c r="C40" s="5" t="s">
        <v>127</v>
      </c>
      <c r="D40" s="6" t="s">
        <v>14</v>
      </c>
      <c r="E40" s="6" t="s">
        <v>40</v>
      </c>
      <c r="F40" s="8">
        <v>1280</v>
      </c>
      <c r="G40" s="8">
        <v>90.76</v>
      </c>
      <c r="H40" s="8">
        <v>450.11</v>
      </c>
      <c r="I40" s="8">
        <v>0</v>
      </c>
      <c r="J40" s="8">
        <v>0</v>
      </c>
      <c r="K40" s="8">
        <v>540.87</v>
      </c>
      <c r="L40" s="8">
        <v>692313.6</v>
      </c>
    </row>
    <row r="41" spans="1:12" ht="54">
      <c r="A41" s="5" t="s">
        <v>128</v>
      </c>
      <c r="B41" s="6" t="s">
        <v>129</v>
      </c>
      <c r="C41" s="5" t="s">
        <v>130</v>
      </c>
      <c r="D41" s="6" t="s">
        <v>14</v>
      </c>
      <c r="E41" s="6" t="s">
        <v>40</v>
      </c>
      <c r="F41" s="8">
        <v>980</v>
      </c>
      <c r="G41" s="8">
        <v>133.47</v>
      </c>
      <c r="H41" s="8">
        <v>829.05</v>
      </c>
      <c r="I41" s="8">
        <v>0</v>
      </c>
      <c r="J41" s="8">
        <v>0</v>
      </c>
      <c r="K41" s="8">
        <v>962.52</v>
      </c>
      <c r="L41" s="8">
        <v>943269.6</v>
      </c>
    </row>
    <row r="42" spans="1:12" ht="27">
      <c r="A42" s="5" t="s">
        <v>131</v>
      </c>
      <c r="B42" s="6" t="s">
        <v>132</v>
      </c>
      <c r="C42" s="5" t="s">
        <v>133</v>
      </c>
      <c r="D42" s="6" t="s">
        <v>14</v>
      </c>
      <c r="E42" s="6" t="s">
        <v>19</v>
      </c>
      <c r="F42" s="8">
        <v>6200</v>
      </c>
      <c r="G42" s="8">
        <v>363.71</v>
      </c>
      <c r="H42" s="8">
        <v>399.6</v>
      </c>
      <c r="I42" s="8">
        <v>0</v>
      </c>
      <c r="J42" s="8">
        <v>0.01</v>
      </c>
      <c r="K42" s="8">
        <v>763.32</v>
      </c>
      <c r="L42" s="8">
        <v>4732584</v>
      </c>
    </row>
    <row r="43" spans="1:12" ht="18">
      <c r="A43" s="5" t="s">
        <v>134</v>
      </c>
      <c r="B43" s="6" t="s">
        <v>135</v>
      </c>
      <c r="C43" s="5" t="s">
        <v>136</v>
      </c>
      <c r="D43" s="6" t="s">
        <v>14</v>
      </c>
      <c r="E43" s="6" t="s">
        <v>19</v>
      </c>
      <c r="F43" s="8">
        <v>3400</v>
      </c>
      <c r="G43" s="8">
        <v>383.26</v>
      </c>
      <c r="H43" s="8">
        <v>483.62</v>
      </c>
      <c r="I43" s="8">
        <v>0</v>
      </c>
      <c r="J43" s="8">
        <v>0</v>
      </c>
      <c r="K43" s="8">
        <v>866.88</v>
      </c>
      <c r="L43" s="8">
        <v>2947392</v>
      </c>
    </row>
    <row r="44" spans="1:12" ht="54">
      <c r="A44" s="5" t="s">
        <v>137</v>
      </c>
      <c r="B44" s="6" t="s">
        <v>138</v>
      </c>
      <c r="C44" s="5" t="s">
        <v>139</v>
      </c>
      <c r="D44" s="6" t="s">
        <v>14</v>
      </c>
      <c r="E44" s="6" t="s">
        <v>30</v>
      </c>
      <c r="F44" s="8">
        <v>401</v>
      </c>
      <c r="G44" s="8">
        <v>712.77</v>
      </c>
      <c r="H44" s="8">
        <v>1658.75</v>
      </c>
      <c r="I44" s="8">
        <v>0</v>
      </c>
      <c r="J44" s="8">
        <v>0</v>
      </c>
      <c r="K44" s="8">
        <v>2371.52</v>
      </c>
      <c r="L44" s="8">
        <v>950979.52</v>
      </c>
    </row>
    <row r="45" spans="1:12" ht="54">
      <c r="A45" s="5" t="s">
        <v>140</v>
      </c>
      <c r="B45" s="6" t="s">
        <v>141</v>
      </c>
      <c r="C45" s="5" t="s">
        <v>142</v>
      </c>
      <c r="D45" s="6" t="s">
        <v>14</v>
      </c>
      <c r="E45" s="6" t="s">
        <v>30</v>
      </c>
      <c r="F45" s="8">
        <v>48</v>
      </c>
      <c r="G45" s="8">
        <v>738.36</v>
      </c>
      <c r="H45" s="8">
        <v>1764.44</v>
      </c>
      <c r="I45" s="8">
        <v>0</v>
      </c>
      <c r="J45" s="8">
        <v>0</v>
      </c>
      <c r="K45" s="8">
        <v>2502.8</v>
      </c>
      <c r="L45" s="8">
        <v>120134.4</v>
      </c>
    </row>
    <row r="46" spans="1:12" ht="54">
      <c r="A46" s="5" t="s">
        <v>143</v>
      </c>
      <c r="B46" s="6" t="s">
        <v>144</v>
      </c>
      <c r="C46" s="5" t="s">
        <v>145</v>
      </c>
      <c r="D46" s="6" t="s">
        <v>14</v>
      </c>
      <c r="E46" s="6" t="s">
        <v>30</v>
      </c>
      <c r="F46" s="8">
        <v>25</v>
      </c>
      <c r="G46" s="8">
        <v>925.74</v>
      </c>
      <c r="H46" s="8">
        <v>2194.47</v>
      </c>
      <c r="I46" s="8">
        <v>0</v>
      </c>
      <c r="J46" s="8">
        <v>0</v>
      </c>
      <c r="K46" s="8">
        <v>3120.21</v>
      </c>
      <c r="L46" s="8">
        <v>78005.25</v>
      </c>
    </row>
    <row r="47" spans="1:12" ht="54">
      <c r="A47" s="5" t="s">
        <v>146</v>
      </c>
      <c r="B47" s="6" t="s">
        <v>147</v>
      </c>
      <c r="C47" s="5" t="s">
        <v>148</v>
      </c>
      <c r="D47" s="6" t="s">
        <v>14</v>
      </c>
      <c r="E47" s="6" t="s">
        <v>30</v>
      </c>
      <c r="F47" s="8">
        <v>7</v>
      </c>
      <c r="G47" s="8">
        <v>1589.45</v>
      </c>
      <c r="H47" s="8">
        <v>3393.48</v>
      </c>
      <c r="I47" s="8">
        <v>0</v>
      </c>
      <c r="J47" s="8">
        <v>0</v>
      </c>
      <c r="K47" s="8">
        <v>4982.93</v>
      </c>
      <c r="L47" s="8">
        <v>34880.51</v>
      </c>
    </row>
    <row r="48" spans="1:12" ht="54">
      <c r="A48" s="5" t="s">
        <v>149</v>
      </c>
      <c r="B48" s="6" t="s">
        <v>150</v>
      </c>
      <c r="C48" s="5" t="s">
        <v>151</v>
      </c>
      <c r="D48" s="6" t="s">
        <v>14</v>
      </c>
      <c r="E48" s="6" t="s">
        <v>30</v>
      </c>
      <c r="F48" s="8">
        <v>962</v>
      </c>
      <c r="G48" s="8">
        <v>185.37</v>
      </c>
      <c r="H48" s="8">
        <v>532.75</v>
      </c>
      <c r="I48" s="8">
        <v>0</v>
      </c>
      <c r="J48" s="8">
        <v>0</v>
      </c>
      <c r="K48" s="8">
        <v>718.12</v>
      </c>
      <c r="L48" s="8">
        <v>690831.44</v>
      </c>
    </row>
    <row r="49" spans="1:12" ht="45">
      <c r="A49" s="5" t="s">
        <v>152</v>
      </c>
      <c r="B49" s="6" t="s">
        <v>153</v>
      </c>
      <c r="C49" s="5" t="s">
        <v>154</v>
      </c>
      <c r="D49" s="6" t="s">
        <v>14</v>
      </c>
      <c r="E49" s="6" t="s">
        <v>30</v>
      </c>
      <c r="F49" s="8">
        <v>481</v>
      </c>
      <c r="G49" s="8">
        <v>70.62</v>
      </c>
      <c r="H49" s="8">
        <v>333.58</v>
      </c>
      <c r="I49" s="8">
        <v>0</v>
      </c>
      <c r="J49" s="8">
        <v>0</v>
      </c>
      <c r="K49" s="8">
        <v>404.2</v>
      </c>
      <c r="L49" s="8">
        <v>194420.2</v>
      </c>
    </row>
    <row r="50" spans="1:12" ht="36">
      <c r="A50" s="5" t="s">
        <v>155</v>
      </c>
      <c r="B50" s="6" t="s">
        <v>156</v>
      </c>
      <c r="C50" s="5" t="s">
        <v>157</v>
      </c>
      <c r="D50" s="6" t="s">
        <v>14</v>
      </c>
      <c r="E50" s="6" t="s">
        <v>30</v>
      </c>
      <c r="F50" s="8">
        <v>481</v>
      </c>
      <c r="G50" s="8">
        <v>91.89</v>
      </c>
      <c r="H50" s="8">
        <v>257.53</v>
      </c>
      <c r="I50" s="8">
        <v>0</v>
      </c>
      <c r="J50" s="8">
        <v>0</v>
      </c>
      <c r="K50" s="8">
        <v>349.42</v>
      </c>
      <c r="L50" s="8">
        <v>168071.02</v>
      </c>
    </row>
    <row r="51" spans="1:12" ht="18">
      <c r="A51" s="5" t="s">
        <v>158</v>
      </c>
      <c r="B51" s="6" t="s">
        <v>159</v>
      </c>
      <c r="C51" s="5" t="s">
        <v>160</v>
      </c>
      <c r="D51" s="6" t="s">
        <v>14</v>
      </c>
      <c r="E51" s="6" t="s">
        <v>62</v>
      </c>
      <c r="F51" s="8">
        <v>1760</v>
      </c>
      <c r="G51" s="8">
        <v>29.54</v>
      </c>
      <c r="H51" s="8">
        <v>107.18</v>
      </c>
      <c r="I51" s="8">
        <v>0</v>
      </c>
      <c r="J51" s="8">
        <v>0</v>
      </c>
      <c r="K51" s="8">
        <v>136.72</v>
      </c>
      <c r="L51" s="8">
        <v>240627.2</v>
      </c>
    </row>
    <row r="52" spans="1:12" ht="27">
      <c r="A52" s="5" t="s">
        <v>161</v>
      </c>
      <c r="B52" s="6" t="s">
        <v>162</v>
      </c>
      <c r="C52" s="5" t="s">
        <v>163</v>
      </c>
      <c r="D52" s="6" t="s">
        <v>14</v>
      </c>
      <c r="E52" s="6" t="s">
        <v>62</v>
      </c>
      <c r="F52" s="8">
        <v>12000</v>
      </c>
      <c r="G52" s="8">
        <v>1.4</v>
      </c>
      <c r="H52" s="8">
        <v>3.94</v>
      </c>
      <c r="I52" s="8">
        <v>0</v>
      </c>
      <c r="J52" s="8">
        <v>0</v>
      </c>
      <c r="K52" s="8">
        <v>5.34</v>
      </c>
      <c r="L52" s="8">
        <v>64080</v>
      </c>
    </row>
    <row r="53" spans="1:12" ht="18">
      <c r="A53" s="5" t="s">
        <v>164</v>
      </c>
      <c r="B53" s="6" t="s">
        <v>165</v>
      </c>
      <c r="C53" s="5" t="s">
        <v>166</v>
      </c>
      <c r="D53" s="6" t="s">
        <v>14</v>
      </c>
      <c r="E53" s="6" t="s">
        <v>62</v>
      </c>
      <c r="F53" s="8">
        <v>115.2</v>
      </c>
      <c r="G53" s="8">
        <v>416.35</v>
      </c>
      <c r="H53" s="8">
        <v>148.12</v>
      </c>
      <c r="I53" s="8">
        <v>0</v>
      </c>
      <c r="J53" s="8">
        <v>0</v>
      </c>
      <c r="K53" s="8">
        <v>564.47</v>
      </c>
      <c r="L53" s="8">
        <v>65026.944</v>
      </c>
    </row>
    <row r="54" spans="1:12" ht="36">
      <c r="A54" s="5" t="s">
        <v>167</v>
      </c>
      <c r="B54" s="6" t="s">
        <v>168</v>
      </c>
      <c r="C54" s="5" t="s">
        <v>169</v>
      </c>
      <c r="D54" s="6" t="s">
        <v>14</v>
      </c>
      <c r="E54" s="6" t="s">
        <v>30</v>
      </c>
      <c r="F54" s="8">
        <v>2</v>
      </c>
      <c r="G54" s="8">
        <v>261.66</v>
      </c>
      <c r="H54" s="8">
        <v>211.16</v>
      </c>
      <c r="I54" s="8">
        <v>0</v>
      </c>
      <c r="J54" s="8">
        <v>0</v>
      </c>
      <c r="K54" s="8">
        <v>472.82</v>
      </c>
      <c r="L54" s="8">
        <v>945.64</v>
      </c>
    </row>
    <row r="55" spans="1:12" ht="36">
      <c r="A55" s="5" t="s">
        <v>170</v>
      </c>
      <c r="B55" s="6" t="s">
        <v>171</v>
      </c>
      <c r="C55" s="5" t="s">
        <v>172</v>
      </c>
      <c r="D55" s="6" t="s">
        <v>14</v>
      </c>
      <c r="E55" s="6" t="s">
        <v>30</v>
      </c>
      <c r="F55" s="8">
        <v>2</v>
      </c>
      <c r="G55" s="8">
        <v>426.21</v>
      </c>
      <c r="H55" s="8">
        <v>360.06</v>
      </c>
      <c r="I55" s="8">
        <v>0</v>
      </c>
      <c r="J55" s="8">
        <v>0</v>
      </c>
      <c r="K55" s="8">
        <v>786.27</v>
      </c>
      <c r="L55" s="8">
        <v>1572.54</v>
      </c>
    </row>
    <row r="56" spans="1:12" ht="36">
      <c r="A56" s="5" t="s">
        <v>173</v>
      </c>
      <c r="B56" s="6" t="s">
        <v>174</v>
      </c>
      <c r="C56" s="5" t="s">
        <v>175</v>
      </c>
      <c r="D56" s="6" t="s">
        <v>14</v>
      </c>
      <c r="E56" s="6" t="s">
        <v>30</v>
      </c>
      <c r="F56" s="8">
        <v>2</v>
      </c>
      <c r="G56" s="8">
        <v>635.32</v>
      </c>
      <c r="H56" s="8">
        <v>556.33</v>
      </c>
      <c r="I56" s="8">
        <v>0</v>
      </c>
      <c r="J56" s="8">
        <v>0</v>
      </c>
      <c r="K56" s="8">
        <v>1191.65</v>
      </c>
      <c r="L56" s="8">
        <v>2383.3</v>
      </c>
    </row>
    <row r="57" spans="1:12" ht="36">
      <c r="A57" s="5" t="s">
        <v>176</v>
      </c>
      <c r="B57" s="6" t="s">
        <v>177</v>
      </c>
      <c r="C57" s="5" t="s">
        <v>178</v>
      </c>
      <c r="D57" s="6" t="s">
        <v>14</v>
      </c>
      <c r="E57" s="6" t="s">
        <v>30</v>
      </c>
      <c r="F57" s="8">
        <v>4</v>
      </c>
      <c r="G57" s="8">
        <v>891.58</v>
      </c>
      <c r="H57" s="8">
        <v>804.56</v>
      </c>
      <c r="I57" s="8">
        <v>0</v>
      </c>
      <c r="J57" s="8">
        <v>0.01</v>
      </c>
      <c r="K57" s="8">
        <v>1696.15</v>
      </c>
      <c r="L57" s="8">
        <v>6784.6</v>
      </c>
    </row>
    <row r="58" spans="1:12" ht="36">
      <c r="A58" s="5" t="s">
        <v>179</v>
      </c>
      <c r="B58" s="6" t="s">
        <v>180</v>
      </c>
      <c r="C58" s="5" t="s">
        <v>181</v>
      </c>
      <c r="D58" s="6" t="s">
        <v>14</v>
      </c>
      <c r="E58" s="6" t="s">
        <v>30</v>
      </c>
      <c r="F58" s="8">
        <v>4</v>
      </c>
      <c r="G58" s="8">
        <v>1854.94</v>
      </c>
      <c r="H58" s="8">
        <v>1893.58</v>
      </c>
      <c r="I58" s="8">
        <v>0</v>
      </c>
      <c r="J58" s="8">
        <v>0</v>
      </c>
      <c r="K58" s="8">
        <v>3748.52</v>
      </c>
      <c r="L58" s="8">
        <v>14994.08</v>
      </c>
    </row>
    <row r="59" spans="1:12" ht="15">
      <c r="A59" s="5" t="s">
        <v>182</v>
      </c>
      <c r="B59" s="6" t="s">
        <v>183</v>
      </c>
      <c r="C59" s="5" t="s">
        <v>184</v>
      </c>
      <c r="D59" s="6" t="s">
        <v>14</v>
      </c>
      <c r="E59" s="6" t="s">
        <v>62</v>
      </c>
      <c r="F59" s="8">
        <v>50190</v>
      </c>
      <c r="G59" s="8">
        <v>0</v>
      </c>
      <c r="H59" s="8">
        <v>55.11</v>
      </c>
      <c r="I59" s="8">
        <v>0</v>
      </c>
      <c r="J59" s="8">
        <v>0</v>
      </c>
      <c r="K59" s="8">
        <v>55.11</v>
      </c>
      <c r="L59" s="8">
        <v>2765970.9</v>
      </c>
    </row>
    <row r="60" spans="1:12" ht="15" customHeight="1">
      <c r="A60" s="3" t="s">
        <v>185</v>
      </c>
      <c r="B60" s="485" t="s">
        <v>393</v>
      </c>
      <c r="C60" s="486"/>
      <c r="D60" s="486"/>
      <c r="E60" s="486"/>
      <c r="F60" s="486"/>
      <c r="G60" s="486"/>
      <c r="H60" s="486"/>
      <c r="I60" s="486"/>
      <c r="J60" s="486"/>
      <c r="K60" s="486"/>
      <c r="L60" s="4">
        <v>22950731.23</v>
      </c>
    </row>
    <row r="61" spans="1:12" ht="27">
      <c r="A61" s="5" t="s">
        <v>187</v>
      </c>
      <c r="B61" s="6" t="s">
        <v>188</v>
      </c>
      <c r="C61" s="5" t="s">
        <v>189</v>
      </c>
      <c r="D61" s="6" t="s">
        <v>14</v>
      </c>
      <c r="E61" s="6" t="s">
        <v>19</v>
      </c>
      <c r="F61" s="8">
        <v>40000</v>
      </c>
      <c r="G61" s="8">
        <v>7.38</v>
      </c>
      <c r="H61" s="8">
        <v>0</v>
      </c>
      <c r="I61" s="8">
        <v>0</v>
      </c>
      <c r="J61" s="8">
        <v>0</v>
      </c>
      <c r="K61" s="8">
        <v>7.38</v>
      </c>
      <c r="L61" s="8">
        <v>295200</v>
      </c>
    </row>
    <row r="62" spans="1:12" ht="27">
      <c r="A62" s="5" t="s">
        <v>190</v>
      </c>
      <c r="B62" s="6" t="s">
        <v>191</v>
      </c>
      <c r="C62" s="5" t="s">
        <v>192</v>
      </c>
      <c r="D62" s="6" t="s">
        <v>14</v>
      </c>
      <c r="E62" s="6" t="s">
        <v>19</v>
      </c>
      <c r="F62" s="8">
        <v>44200</v>
      </c>
      <c r="G62" s="8">
        <v>0</v>
      </c>
      <c r="H62" s="8">
        <v>1.1</v>
      </c>
      <c r="I62" s="8">
        <v>0</v>
      </c>
      <c r="J62" s="8">
        <v>0</v>
      </c>
      <c r="K62" s="8">
        <v>1.1</v>
      </c>
      <c r="L62" s="8">
        <v>48620</v>
      </c>
    </row>
    <row r="63" spans="1:12" ht="27">
      <c r="A63" s="5" t="s">
        <v>193</v>
      </c>
      <c r="B63" s="6" t="s">
        <v>194</v>
      </c>
      <c r="C63" s="5" t="s">
        <v>195</v>
      </c>
      <c r="D63" s="6" t="s">
        <v>14</v>
      </c>
      <c r="E63" s="6" t="s">
        <v>19</v>
      </c>
      <c r="F63" s="8">
        <v>8000</v>
      </c>
      <c r="G63" s="8">
        <v>20.08</v>
      </c>
      <c r="H63" s="8">
        <v>0</v>
      </c>
      <c r="I63" s="8">
        <v>0</v>
      </c>
      <c r="J63" s="8">
        <v>0</v>
      </c>
      <c r="K63" s="8">
        <v>20.08</v>
      </c>
      <c r="L63" s="8">
        <v>160640</v>
      </c>
    </row>
    <row r="64" spans="1:12" ht="15">
      <c r="A64" s="5" t="s">
        <v>196</v>
      </c>
      <c r="B64" s="6" t="s">
        <v>197</v>
      </c>
      <c r="C64" s="5" t="s">
        <v>198</v>
      </c>
      <c r="D64" s="6" t="s">
        <v>14</v>
      </c>
      <c r="E64" s="6" t="s">
        <v>40</v>
      </c>
      <c r="F64" s="8">
        <v>1000</v>
      </c>
      <c r="G64" s="8">
        <v>5.9</v>
      </c>
      <c r="H64" s="8">
        <v>0</v>
      </c>
      <c r="I64" s="8">
        <v>0</v>
      </c>
      <c r="J64" s="8">
        <v>0</v>
      </c>
      <c r="K64" s="8">
        <v>5.9</v>
      </c>
      <c r="L64" s="8">
        <v>5900</v>
      </c>
    </row>
    <row r="65" spans="1:12" ht="18">
      <c r="A65" s="5" t="s">
        <v>199</v>
      </c>
      <c r="B65" s="6" t="s">
        <v>200</v>
      </c>
      <c r="C65" s="5" t="s">
        <v>201</v>
      </c>
      <c r="D65" s="6" t="s">
        <v>14</v>
      </c>
      <c r="E65" s="6" t="s">
        <v>62</v>
      </c>
      <c r="F65" s="8">
        <v>2000</v>
      </c>
      <c r="G65" s="8">
        <v>16.98</v>
      </c>
      <c r="H65" s="8">
        <v>0</v>
      </c>
      <c r="I65" s="8">
        <v>0</v>
      </c>
      <c r="J65" s="8">
        <v>0</v>
      </c>
      <c r="K65" s="8">
        <v>16.98</v>
      </c>
      <c r="L65" s="8">
        <v>33960</v>
      </c>
    </row>
    <row r="66" spans="1:12" ht="27">
      <c r="A66" s="5" t="s">
        <v>202</v>
      </c>
      <c r="B66" s="6" t="s">
        <v>203</v>
      </c>
      <c r="C66" s="5" t="s">
        <v>204</v>
      </c>
      <c r="D66" s="6" t="s">
        <v>14</v>
      </c>
      <c r="E66" s="6" t="s">
        <v>19</v>
      </c>
      <c r="F66" s="8">
        <v>2000</v>
      </c>
      <c r="G66" s="8">
        <v>11.65</v>
      </c>
      <c r="H66" s="8">
        <v>8.56</v>
      </c>
      <c r="I66" s="8">
        <v>0</v>
      </c>
      <c r="J66" s="8">
        <v>0.19</v>
      </c>
      <c r="K66" s="8">
        <v>20.4</v>
      </c>
      <c r="L66" s="8">
        <v>40800</v>
      </c>
    </row>
    <row r="67" spans="1:12" ht="27">
      <c r="A67" s="5" t="s">
        <v>205</v>
      </c>
      <c r="B67" s="6" t="s">
        <v>206</v>
      </c>
      <c r="C67" s="5" t="s">
        <v>207</v>
      </c>
      <c r="D67" s="6" t="s">
        <v>14</v>
      </c>
      <c r="E67" s="6" t="s">
        <v>62</v>
      </c>
      <c r="F67" s="8">
        <v>300</v>
      </c>
      <c r="G67" s="8">
        <v>9.32</v>
      </c>
      <c r="H67" s="8">
        <v>33.05</v>
      </c>
      <c r="I67" s="8">
        <v>0</v>
      </c>
      <c r="J67" s="8">
        <v>0</v>
      </c>
      <c r="K67" s="8">
        <v>42.37</v>
      </c>
      <c r="L67" s="8">
        <v>12711</v>
      </c>
    </row>
    <row r="68" spans="1:12" ht="18">
      <c r="A68" s="5" t="s">
        <v>208</v>
      </c>
      <c r="B68" s="6" t="s">
        <v>209</v>
      </c>
      <c r="C68" s="5" t="s">
        <v>210</v>
      </c>
      <c r="D68" s="6" t="s">
        <v>14</v>
      </c>
      <c r="E68" s="6" t="s">
        <v>19</v>
      </c>
      <c r="F68" s="8">
        <v>600</v>
      </c>
      <c r="G68" s="8">
        <v>3.99</v>
      </c>
      <c r="H68" s="8">
        <v>19.38</v>
      </c>
      <c r="I68" s="8">
        <v>0</v>
      </c>
      <c r="J68" s="8">
        <v>0</v>
      </c>
      <c r="K68" s="8">
        <v>23.37</v>
      </c>
      <c r="L68" s="8">
        <v>14022</v>
      </c>
    </row>
    <row r="69" spans="1:12" ht="36">
      <c r="A69" s="5" t="s">
        <v>211</v>
      </c>
      <c r="B69" s="6" t="s">
        <v>212</v>
      </c>
      <c r="C69" s="5" t="s">
        <v>213</v>
      </c>
      <c r="D69" s="6" t="s">
        <v>14</v>
      </c>
      <c r="E69" s="6" t="s">
        <v>30</v>
      </c>
      <c r="F69" s="8">
        <v>2500</v>
      </c>
      <c r="G69" s="8">
        <v>1.72</v>
      </c>
      <c r="H69" s="8">
        <v>15.09</v>
      </c>
      <c r="I69" s="8">
        <v>0</v>
      </c>
      <c r="J69" s="8">
        <v>0</v>
      </c>
      <c r="K69" s="8">
        <v>16.81</v>
      </c>
      <c r="L69" s="8">
        <v>42025</v>
      </c>
    </row>
    <row r="70" spans="1:12" ht="45">
      <c r="A70" s="5" t="s">
        <v>214</v>
      </c>
      <c r="B70" s="6" t="s">
        <v>215</v>
      </c>
      <c r="C70" s="5" t="s">
        <v>216</v>
      </c>
      <c r="D70" s="6" t="s">
        <v>14</v>
      </c>
      <c r="E70" s="6" t="s">
        <v>19</v>
      </c>
      <c r="F70" s="8">
        <v>14400</v>
      </c>
      <c r="G70" s="8">
        <v>0.81</v>
      </c>
      <c r="H70" s="8">
        <v>4.55</v>
      </c>
      <c r="I70" s="8">
        <v>0</v>
      </c>
      <c r="J70" s="8">
        <v>0</v>
      </c>
      <c r="K70" s="8">
        <v>5.36</v>
      </c>
      <c r="L70" s="8">
        <v>77184</v>
      </c>
    </row>
    <row r="71" spans="1:12" ht="18">
      <c r="A71" s="5" t="s">
        <v>217</v>
      </c>
      <c r="B71" s="6" t="s">
        <v>218</v>
      </c>
      <c r="C71" s="5" t="s">
        <v>219</v>
      </c>
      <c r="D71" s="6" t="s">
        <v>14</v>
      </c>
      <c r="E71" s="6" t="s">
        <v>220</v>
      </c>
      <c r="F71" s="8">
        <v>12</v>
      </c>
      <c r="G71" s="8">
        <v>5804.48</v>
      </c>
      <c r="H71" s="8">
        <v>0</v>
      </c>
      <c r="I71" s="8">
        <v>0</v>
      </c>
      <c r="J71" s="8">
        <v>0</v>
      </c>
      <c r="K71" s="8">
        <v>5804.48</v>
      </c>
      <c r="L71" s="8">
        <v>69653.76</v>
      </c>
    </row>
    <row r="72" spans="1:12" ht="15">
      <c r="A72" s="5" t="s">
        <v>221</v>
      </c>
      <c r="B72" s="6" t="s">
        <v>222</v>
      </c>
      <c r="C72" s="5" t="s">
        <v>223</v>
      </c>
      <c r="D72" s="6" t="s">
        <v>14</v>
      </c>
      <c r="E72" s="6" t="s">
        <v>220</v>
      </c>
      <c r="F72" s="8">
        <v>12</v>
      </c>
      <c r="G72" s="8">
        <v>4127.2</v>
      </c>
      <c r="H72" s="8">
        <v>0</v>
      </c>
      <c r="I72" s="8">
        <v>0</v>
      </c>
      <c r="J72" s="8">
        <v>0</v>
      </c>
      <c r="K72" s="8">
        <v>4127.2</v>
      </c>
      <c r="L72" s="8">
        <v>49526.4</v>
      </c>
    </row>
    <row r="73" spans="1:12" ht="45">
      <c r="A73" s="5" t="s">
        <v>224</v>
      </c>
      <c r="B73" s="6" t="s">
        <v>225</v>
      </c>
      <c r="C73" s="5" t="s">
        <v>226</v>
      </c>
      <c r="D73" s="6" t="s">
        <v>14</v>
      </c>
      <c r="E73" s="6" t="s">
        <v>19</v>
      </c>
      <c r="F73" s="8">
        <v>30</v>
      </c>
      <c r="G73" s="8">
        <v>53.37</v>
      </c>
      <c r="H73" s="8">
        <v>245.01</v>
      </c>
      <c r="I73" s="8">
        <v>0</v>
      </c>
      <c r="J73" s="8">
        <v>0</v>
      </c>
      <c r="K73" s="8">
        <v>298.38</v>
      </c>
      <c r="L73" s="8">
        <v>8951.4</v>
      </c>
    </row>
    <row r="74" spans="1:12" ht="18">
      <c r="A74" s="5" t="s">
        <v>227</v>
      </c>
      <c r="B74" s="6" t="s">
        <v>228</v>
      </c>
      <c r="C74" s="5" t="s">
        <v>229</v>
      </c>
      <c r="D74" s="6" t="s">
        <v>14</v>
      </c>
      <c r="E74" s="6" t="s">
        <v>62</v>
      </c>
      <c r="F74" s="8">
        <v>720</v>
      </c>
      <c r="G74" s="8">
        <v>3.84</v>
      </c>
      <c r="H74" s="8">
        <v>129.8</v>
      </c>
      <c r="I74" s="8">
        <v>0</v>
      </c>
      <c r="J74" s="8">
        <v>0</v>
      </c>
      <c r="K74" s="8">
        <v>133.64</v>
      </c>
      <c r="L74" s="8">
        <v>96220.8</v>
      </c>
    </row>
    <row r="75" spans="1:12" ht="27">
      <c r="A75" s="5" t="s">
        <v>230</v>
      </c>
      <c r="B75" s="6" t="s">
        <v>231</v>
      </c>
      <c r="C75" s="5" t="s">
        <v>232</v>
      </c>
      <c r="D75" s="6" t="s">
        <v>14</v>
      </c>
      <c r="E75" s="6" t="s">
        <v>62</v>
      </c>
      <c r="F75" s="8">
        <v>720</v>
      </c>
      <c r="G75" s="8">
        <v>3.83</v>
      </c>
      <c r="H75" s="8">
        <v>163.24</v>
      </c>
      <c r="I75" s="8">
        <v>0</v>
      </c>
      <c r="J75" s="8">
        <v>0</v>
      </c>
      <c r="K75" s="8">
        <v>167.07</v>
      </c>
      <c r="L75" s="8">
        <v>120290.4</v>
      </c>
    </row>
    <row r="76" spans="1:12" ht="18">
      <c r="A76" s="5" t="s">
        <v>233</v>
      </c>
      <c r="B76" s="6" t="s">
        <v>234</v>
      </c>
      <c r="C76" s="5" t="s">
        <v>235</v>
      </c>
      <c r="D76" s="6" t="s">
        <v>14</v>
      </c>
      <c r="E76" s="6" t="s">
        <v>62</v>
      </c>
      <c r="F76" s="8">
        <v>6000</v>
      </c>
      <c r="G76" s="8">
        <v>2.84</v>
      </c>
      <c r="H76" s="8">
        <v>90.09</v>
      </c>
      <c r="I76" s="8">
        <v>0</v>
      </c>
      <c r="J76" s="8">
        <v>0</v>
      </c>
      <c r="K76" s="8">
        <v>92.93</v>
      </c>
      <c r="L76" s="8">
        <v>557580</v>
      </c>
    </row>
    <row r="77" spans="1:12" ht="27">
      <c r="A77" s="5" t="s">
        <v>236</v>
      </c>
      <c r="B77" s="6" t="s">
        <v>237</v>
      </c>
      <c r="C77" s="5" t="s">
        <v>238</v>
      </c>
      <c r="D77" s="6" t="s">
        <v>14</v>
      </c>
      <c r="E77" s="6" t="s">
        <v>19</v>
      </c>
      <c r="F77" s="8">
        <v>7200</v>
      </c>
      <c r="G77" s="8">
        <v>29.89</v>
      </c>
      <c r="H77" s="8">
        <v>56.32</v>
      </c>
      <c r="I77" s="8">
        <v>0</v>
      </c>
      <c r="J77" s="8">
        <v>0</v>
      </c>
      <c r="K77" s="8">
        <v>86.21</v>
      </c>
      <c r="L77" s="8">
        <v>620712</v>
      </c>
    </row>
    <row r="78" spans="1:12" ht="45">
      <c r="A78" s="5" t="s">
        <v>239</v>
      </c>
      <c r="B78" s="6" t="s">
        <v>240</v>
      </c>
      <c r="C78" s="5" t="s">
        <v>241</v>
      </c>
      <c r="D78" s="6" t="s">
        <v>14</v>
      </c>
      <c r="E78" s="6" t="s">
        <v>85</v>
      </c>
      <c r="F78" s="8">
        <v>11040</v>
      </c>
      <c r="G78" s="8">
        <v>23.13</v>
      </c>
      <c r="H78" s="8">
        <v>468.84</v>
      </c>
      <c r="I78" s="8">
        <v>0</v>
      </c>
      <c r="J78" s="8">
        <v>18.33</v>
      </c>
      <c r="K78" s="8">
        <v>510.3</v>
      </c>
      <c r="L78" s="8">
        <v>5633712</v>
      </c>
    </row>
    <row r="79" spans="1:12" ht="45">
      <c r="A79" s="5" t="s">
        <v>242</v>
      </c>
      <c r="B79" s="6" t="s">
        <v>243</v>
      </c>
      <c r="C79" s="5" t="s">
        <v>244</v>
      </c>
      <c r="D79" s="6" t="s">
        <v>14</v>
      </c>
      <c r="E79" s="6" t="s">
        <v>85</v>
      </c>
      <c r="F79" s="8">
        <v>432</v>
      </c>
      <c r="G79" s="8">
        <v>15.9</v>
      </c>
      <c r="H79" s="8">
        <v>376.8</v>
      </c>
      <c r="I79" s="8">
        <v>0</v>
      </c>
      <c r="J79" s="8">
        <v>0.01</v>
      </c>
      <c r="K79" s="8">
        <v>392.71</v>
      </c>
      <c r="L79" s="8">
        <v>169650.72</v>
      </c>
    </row>
    <row r="80" spans="1:12" ht="63">
      <c r="A80" s="5" t="s">
        <v>245</v>
      </c>
      <c r="B80" s="6" t="s">
        <v>246</v>
      </c>
      <c r="C80" s="5" t="s">
        <v>247</v>
      </c>
      <c r="D80" s="6" t="s">
        <v>14</v>
      </c>
      <c r="E80" s="6" t="s">
        <v>19</v>
      </c>
      <c r="F80" s="8">
        <v>4320</v>
      </c>
      <c r="G80" s="8">
        <v>20.27</v>
      </c>
      <c r="H80" s="8">
        <v>69.13</v>
      </c>
      <c r="I80" s="8">
        <v>0</v>
      </c>
      <c r="J80" s="8">
        <v>0</v>
      </c>
      <c r="K80" s="8">
        <v>89.4</v>
      </c>
      <c r="L80" s="8">
        <v>386208</v>
      </c>
    </row>
    <row r="81" spans="1:12" ht="63">
      <c r="A81" s="5" t="s">
        <v>248</v>
      </c>
      <c r="B81" s="6" t="s">
        <v>249</v>
      </c>
      <c r="C81" s="5" t="s">
        <v>250</v>
      </c>
      <c r="D81" s="6" t="s">
        <v>14</v>
      </c>
      <c r="E81" s="6" t="s">
        <v>19</v>
      </c>
      <c r="F81" s="8">
        <v>4320</v>
      </c>
      <c r="G81" s="8">
        <v>20.54</v>
      </c>
      <c r="H81" s="8">
        <v>79.19</v>
      </c>
      <c r="I81" s="8">
        <v>0</v>
      </c>
      <c r="J81" s="8">
        <v>0.01</v>
      </c>
      <c r="K81" s="8">
        <v>99.74</v>
      </c>
      <c r="L81" s="8">
        <v>430876.8</v>
      </c>
    </row>
    <row r="82" spans="1:12" ht="63">
      <c r="A82" s="5" t="s">
        <v>251</v>
      </c>
      <c r="B82" s="6" t="s">
        <v>249</v>
      </c>
      <c r="C82" s="5" t="s">
        <v>250</v>
      </c>
      <c r="D82" s="6" t="s">
        <v>14</v>
      </c>
      <c r="E82" s="6" t="s">
        <v>19</v>
      </c>
      <c r="F82" s="8">
        <v>2880</v>
      </c>
      <c r="G82" s="8">
        <v>20.54</v>
      </c>
      <c r="H82" s="8">
        <v>79.19</v>
      </c>
      <c r="I82" s="8">
        <v>0</v>
      </c>
      <c r="J82" s="8">
        <v>0.01</v>
      </c>
      <c r="K82" s="8">
        <v>99.74</v>
      </c>
      <c r="L82" s="8">
        <v>287251.2</v>
      </c>
    </row>
    <row r="83" spans="1:12" ht="63">
      <c r="A83" s="5" t="s">
        <v>252</v>
      </c>
      <c r="B83" s="6" t="s">
        <v>253</v>
      </c>
      <c r="C83" s="5" t="s">
        <v>254</v>
      </c>
      <c r="D83" s="6" t="s">
        <v>14</v>
      </c>
      <c r="E83" s="6" t="s">
        <v>19</v>
      </c>
      <c r="F83" s="8">
        <v>2880</v>
      </c>
      <c r="G83" s="8">
        <v>21.61</v>
      </c>
      <c r="H83" s="8">
        <v>95.82</v>
      </c>
      <c r="I83" s="8">
        <v>0</v>
      </c>
      <c r="J83" s="8">
        <v>0</v>
      </c>
      <c r="K83" s="8">
        <v>117.43</v>
      </c>
      <c r="L83" s="8">
        <v>338198.4</v>
      </c>
    </row>
    <row r="84" spans="1:12" ht="63">
      <c r="A84" s="5" t="s">
        <v>255</v>
      </c>
      <c r="B84" s="6" t="s">
        <v>256</v>
      </c>
      <c r="C84" s="5" t="s">
        <v>257</v>
      </c>
      <c r="D84" s="6" t="s">
        <v>14</v>
      </c>
      <c r="E84" s="6" t="s">
        <v>19</v>
      </c>
      <c r="F84" s="8">
        <v>1440</v>
      </c>
      <c r="G84" s="8">
        <v>20.27</v>
      </c>
      <c r="H84" s="8">
        <v>81.37</v>
      </c>
      <c r="I84" s="8">
        <v>0</v>
      </c>
      <c r="J84" s="8">
        <v>0</v>
      </c>
      <c r="K84" s="8">
        <v>101.64</v>
      </c>
      <c r="L84" s="8">
        <v>146361.6</v>
      </c>
    </row>
    <row r="85" spans="1:12" ht="63">
      <c r="A85" s="5" t="s">
        <v>258</v>
      </c>
      <c r="B85" s="6" t="s">
        <v>259</v>
      </c>
      <c r="C85" s="5" t="s">
        <v>260</v>
      </c>
      <c r="D85" s="6" t="s">
        <v>14</v>
      </c>
      <c r="E85" s="6" t="s">
        <v>19</v>
      </c>
      <c r="F85" s="8">
        <v>1440</v>
      </c>
      <c r="G85" s="8">
        <v>20.54</v>
      </c>
      <c r="H85" s="8">
        <v>90.12</v>
      </c>
      <c r="I85" s="8">
        <v>0</v>
      </c>
      <c r="J85" s="8">
        <v>0.01</v>
      </c>
      <c r="K85" s="8">
        <v>110.67</v>
      </c>
      <c r="L85" s="8">
        <v>159364.8</v>
      </c>
    </row>
    <row r="86" spans="1:12" ht="63">
      <c r="A86" s="5" t="s">
        <v>261</v>
      </c>
      <c r="B86" s="6" t="s">
        <v>262</v>
      </c>
      <c r="C86" s="5" t="s">
        <v>263</v>
      </c>
      <c r="D86" s="6" t="s">
        <v>14</v>
      </c>
      <c r="E86" s="6" t="s">
        <v>19</v>
      </c>
      <c r="F86" s="8">
        <v>1440</v>
      </c>
      <c r="G86" s="8">
        <v>21.61</v>
      </c>
      <c r="H86" s="8">
        <v>106.84</v>
      </c>
      <c r="I86" s="8">
        <v>0</v>
      </c>
      <c r="J86" s="8">
        <v>0</v>
      </c>
      <c r="K86" s="8">
        <v>128.45</v>
      </c>
      <c r="L86" s="8">
        <v>184968</v>
      </c>
    </row>
    <row r="87" spans="1:12" ht="36">
      <c r="A87" s="5" t="s">
        <v>264</v>
      </c>
      <c r="B87" s="6" t="s">
        <v>265</v>
      </c>
      <c r="C87" s="5" t="s">
        <v>266</v>
      </c>
      <c r="D87" s="6" t="s">
        <v>14</v>
      </c>
      <c r="E87" s="6" t="s">
        <v>19</v>
      </c>
      <c r="F87" s="8">
        <v>120000</v>
      </c>
      <c r="G87" s="8">
        <v>0.34</v>
      </c>
      <c r="H87" s="8">
        <v>0.91</v>
      </c>
      <c r="I87" s="8">
        <v>0</v>
      </c>
      <c r="J87" s="8">
        <v>0.01</v>
      </c>
      <c r="K87" s="8">
        <v>1.26</v>
      </c>
      <c r="L87" s="8">
        <v>151200</v>
      </c>
    </row>
    <row r="88" spans="1:12" ht="18">
      <c r="A88" s="5" t="s">
        <v>267</v>
      </c>
      <c r="B88" s="6" t="s">
        <v>268</v>
      </c>
      <c r="C88" s="5" t="s">
        <v>269</v>
      </c>
      <c r="D88" s="6" t="s">
        <v>14</v>
      </c>
      <c r="E88" s="6" t="s">
        <v>19</v>
      </c>
      <c r="F88" s="8">
        <v>120000</v>
      </c>
      <c r="G88" s="8">
        <v>0.12</v>
      </c>
      <c r="H88" s="8">
        <v>8.85</v>
      </c>
      <c r="I88" s="8">
        <v>0</v>
      </c>
      <c r="J88" s="8">
        <v>0.01</v>
      </c>
      <c r="K88" s="8">
        <v>8.98</v>
      </c>
      <c r="L88" s="8">
        <v>1077600</v>
      </c>
    </row>
    <row r="89" spans="1:12" ht="36">
      <c r="A89" s="5" t="s">
        <v>270</v>
      </c>
      <c r="B89" s="6" t="s">
        <v>271</v>
      </c>
      <c r="C89" s="5" t="s">
        <v>272</v>
      </c>
      <c r="D89" s="6" t="s">
        <v>14</v>
      </c>
      <c r="E89" s="6" t="s">
        <v>40</v>
      </c>
      <c r="F89" s="8">
        <v>100</v>
      </c>
      <c r="G89" s="8">
        <v>51.78</v>
      </c>
      <c r="H89" s="8">
        <v>45.53</v>
      </c>
      <c r="I89" s="8">
        <v>0</v>
      </c>
      <c r="J89" s="8">
        <v>9.01</v>
      </c>
      <c r="K89" s="8">
        <v>106.32</v>
      </c>
      <c r="L89" s="8">
        <v>10632</v>
      </c>
    </row>
    <row r="90" spans="1:12" ht="36">
      <c r="A90" s="5" t="s">
        <v>273</v>
      </c>
      <c r="B90" s="6" t="s">
        <v>274</v>
      </c>
      <c r="C90" s="5" t="s">
        <v>275</v>
      </c>
      <c r="D90" s="6" t="s">
        <v>14</v>
      </c>
      <c r="E90" s="6" t="s">
        <v>40</v>
      </c>
      <c r="F90" s="8">
        <v>9000</v>
      </c>
      <c r="G90" s="8">
        <v>61.53</v>
      </c>
      <c r="H90" s="8">
        <v>28.5</v>
      </c>
      <c r="I90" s="8">
        <v>0</v>
      </c>
      <c r="J90" s="8">
        <v>0</v>
      </c>
      <c r="K90" s="8">
        <v>90.03</v>
      </c>
      <c r="L90" s="8">
        <v>810270</v>
      </c>
    </row>
    <row r="91" spans="1:12" ht="36">
      <c r="A91" s="5" t="s">
        <v>276</v>
      </c>
      <c r="B91" s="6" t="s">
        <v>277</v>
      </c>
      <c r="C91" s="5" t="s">
        <v>278</v>
      </c>
      <c r="D91" s="6" t="s">
        <v>14</v>
      </c>
      <c r="E91" s="6" t="s">
        <v>40</v>
      </c>
      <c r="F91" s="8">
        <v>1000</v>
      </c>
      <c r="G91" s="8">
        <v>61.74</v>
      </c>
      <c r="H91" s="8">
        <v>51.26</v>
      </c>
      <c r="I91" s="8">
        <v>0</v>
      </c>
      <c r="J91" s="8">
        <v>0</v>
      </c>
      <c r="K91" s="8">
        <v>113</v>
      </c>
      <c r="L91" s="8">
        <v>113000</v>
      </c>
    </row>
    <row r="92" spans="1:12" ht="36">
      <c r="A92" s="5" t="s">
        <v>279</v>
      </c>
      <c r="B92" s="6" t="s">
        <v>280</v>
      </c>
      <c r="C92" s="5" t="s">
        <v>281</v>
      </c>
      <c r="D92" s="6" t="s">
        <v>14</v>
      </c>
      <c r="E92" s="6" t="s">
        <v>40</v>
      </c>
      <c r="F92" s="8">
        <v>9000</v>
      </c>
      <c r="G92" s="8">
        <v>58.3</v>
      </c>
      <c r="H92" s="8">
        <v>82.47</v>
      </c>
      <c r="I92" s="8">
        <v>0</v>
      </c>
      <c r="J92" s="8">
        <v>6.58</v>
      </c>
      <c r="K92" s="8">
        <v>147.35</v>
      </c>
      <c r="L92" s="8">
        <v>1326150</v>
      </c>
    </row>
    <row r="93" spans="1:12" ht="18">
      <c r="A93" s="5" t="s">
        <v>282</v>
      </c>
      <c r="B93" s="6" t="s">
        <v>283</v>
      </c>
      <c r="C93" s="5" t="s">
        <v>284</v>
      </c>
      <c r="D93" s="6" t="s">
        <v>14</v>
      </c>
      <c r="E93" s="6" t="s">
        <v>62</v>
      </c>
      <c r="F93" s="8">
        <v>12000</v>
      </c>
      <c r="G93" s="8">
        <v>1.73</v>
      </c>
      <c r="H93" s="8">
        <v>78.38</v>
      </c>
      <c r="I93" s="8">
        <v>0</v>
      </c>
      <c r="J93" s="8">
        <v>0.01</v>
      </c>
      <c r="K93" s="8">
        <v>80.12</v>
      </c>
      <c r="L93" s="8">
        <v>961440</v>
      </c>
    </row>
    <row r="94" spans="1:12" ht="45">
      <c r="A94" s="5" t="s">
        <v>285</v>
      </c>
      <c r="B94" s="6" t="s">
        <v>286</v>
      </c>
      <c r="C94" s="5" t="s">
        <v>287</v>
      </c>
      <c r="D94" s="6" t="s">
        <v>14</v>
      </c>
      <c r="E94" s="6" t="s">
        <v>40</v>
      </c>
      <c r="F94" s="8">
        <v>40000</v>
      </c>
      <c r="G94" s="8">
        <v>9.4</v>
      </c>
      <c r="H94" s="8">
        <v>29.53</v>
      </c>
      <c r="I94" s="8">
        <v>0</v>
      </c>
      <c r="J94" s="8">
        <v>0</v>
      </c>
      <c r="K94" s="8">
        <v>38.93</v>
      </c>
      <c r="L94" s="8">
        <v>1557200</v>
      </c>
    </row>
    <row r="95" spans="1:12" ht="36">
      <c r="A95" s="5" t="s">
        <v>288</v>
      </c>
      <c r="B95" s="6" t="s">
        <v>289</v>
      </c>
      <c r="C95" s="5" t="s">
        <v>290</v>
      </c>
      <c r="D95" s="6" t="s">
        <v>14</v>
      </c>
      <c r="E95" s="6" t="s">
        <v>62</v>
      </c>
      <c r="F95" s="8">
        <v>200</v>
      </c>
      <c r="G95" s="8">
        <v>0</v>
      </c>
      <c r="H95" s="8">
        <v>342.2</v>
      </c>
      <c r="I95" s="8">
        <v>0</v>
      </c>
      <c r="J95" s="8">
        <v>0</v>
      </c>
      <c r="K95" s="8">
        <v>342.2</v>
      </c>
      <c r="L95" s="8">
        <v>68440</v>
      </c>
    </row>
    <row r="96" spans="1:12" ht="54">
      <c r="A96" s="5" t="s">
        <v>291</v>
      </c>
      <c r="B96" s="6" t="s">
        <v>292</v>
      </c>
      <c r="C96" s="5" t="s">
        <v>293</v>
      </c>
      <c r="D96" s="6" t="s">
        <v>14</v>
      </c>
      <c r="E96" s="6" t="s">
        <v>19</v>
      </c>
      <c r="F96" s="8">
        <v>600</v>
      </c>
      <c r="G96" s="8">
        <v>168.99</v>
      </c>
      <c r="H96" s="8">
        <v>341.62</v>
      </c>
      <c r="I96" s="8">
        <v>0</v>
      </c>
      <c r="J96" s="8">
        <v>0</v>
      </c>
      <c r="K96" s="8">
        <v>510.61</v>
      </c>
      <c r="L96" s="8">
        <v>306366</v>
      </c>
    </row>
    <row r="97" spans="1:12" ht="27">
      <c r="A97" s="5" t="s">
        <v>294</v>
      </c>
      <c r="B97" s="6" t="s">
        <v>295</v>
      </c>
      <c r="C97" s="5" t="s">
        <v>296</v>
      </c>
      <c r="D97" s="6" t="s">
        <v>14</v>
      </c>
      <c r="E97" s="6" t="s">
        <v>62</v>
      </c>
      <c r="F97" s="8">
        <v>200</v>
      </c>
      <c r="G97" s="8">
        <v>0</v>
      </c>
      <c r="H97" s="8">
        <v>342.78</v>
      </c>
      <c r="I97" s="8">
        <v>0</v>
      </c>
      <c r="J97" s="8">
        <v>0</v>
      </c>
      <c r="K97" s="8">
        <v>342.78</v>
      </c>
      <c r="L97" s="8">
        <v>68556</v>
      </c>
    </row>
    <row r="98" spans="1:12" ht="18">
      <c r="A98" s="5" t="s">
        <v>297</v>
      </c>
      <c r="B98" s="6" t="s">
        <v>298</v>
      </c>
      <c r="C98" s="5" t="s">
        <v>299</v>
      </c>
      <c r="D98" s="6" t="s">
        <v>14</v>
      </c>
      <c r="E98" s="6" t="s">
        <v>19</v>
      </c>
      <c r="F98" s="8">
        <v>1000</v>
      </c>
      <c r="G98" s="8">
        <v>7.75</v>
      </c>
      <c r="H98" s="8">
        <v>2.13</v>
      </c>
      <c r="I98" s="8">
        <v>0</v>
      </c>
      <c r="J98" s="8">
        <v>0</v>
      </c>
      <c r="K98" s="8">
        <v>9.88</v>
      </c>
      <c r="L98" s="8">
        <v>9880</v>
      </c>
    </row>
    <row r="99" spans="1:12" ht="27">
      <c r="A99" s="5" t="s">
        <v>300</v>
      </c>
      <c r="B99" s="6" t="s">
        <v>301</v>
      </c>
      <c r="C99" s="5" t="s">
        <v>302</v>
      </c>
      <c r="D99" s="6" t="s">
        <v>14</v>
      </c>
      <c r="E99" s="6" t="s">
        <v>19</v>
      </c>
      <c r="F99" s="8">
        <v>16000</v>
      </c>
      <c r="G99" s="8">
        <v>25.98</v>
      </c>
      <c r="H99" s="8">
        <v>29.18</v>
      </c>
      <c r="I99" s="8">
        <v>0</v>
      </c>
      <c r="J99" s="8">
        <v>0</v>
      </c>
      <c r="K99" s="8">
        <v>55.16</v>
      </c>
      <c r="L99" s="8">
        <v>882560</v>
      </c>
    </row>
    <row r="100" spans="1:12" ht="54">
      <c r="A100" s="5" t="s">
        <v>303</v>
      </c>
      <c r="B100" s="6" t="s">
        <v>304</v>
      </c>
      <c r="C100" s="5" t="s">
        <v>305</v>
      </c>
      <c r="D100" s="6" t="s">
        <v>14</v>
      </c>
      <c r="E100" s="6" t="s">
        <v>19</v>
      </c>
      <c r="F100" s="8">
        <v>8000</v>
      </c>
      <c r="G100" s="8">
        <v>18.48</v>
      </c>
      <c r="H100" s="8">
        <v>7.37</v>
      </c>
      <c r="I100" s="8">
        <v>0</v>
      </c>
      <c r="J100" s="8">
        <v>0</v>
      </c>
      <c r="K100" s="8">
        <v>25.85</v>
      </c>
      <c r="L100" s="8">
        <v>206800</v>
      </c>
    </row>
    <row r="101" spans="1:12" ht="54">
      <c r="A101" s="5" t="s">
        <v>306</v>
      </c>
      <c r="B101" s="6" t="s">
        <v>307</v>
      </c>
      <c r="C101" s="5" t="s">
        <v>308</v>
      </c>
      <c r="D101" s="6" t="s">
        <v>14</v>
      </c>
      <c r="E101" s="6" t="s">
        <v>19</v>
      </c>
      <c r="F101" s="8">
        <v>300</v>
      </c>
      <c r="G101" s="8">
        <v>49.19</v>
      </c>
      <c r="H101" s="8">
        <v>45.53</v>
      </c>
      <c r="I101" s="8">
        <v>0</v>
      </c>
      <c r="J101" s="8">
        <v>0</v>
      </c>
      <c r="K101" s="8">
        <v>94.72</v>
      </c>
      <c r="L101" s="8">
        <v>28416</v>
      </c>
    </row>
    <row r="102" spans="1:12" ht="27">
      <c r="A102" s="5" t="s">
        <v>309</v>
      </c>
      <c r="B102" s="6" t="s">
        <v>310</v>
      </c>
      <c r="C102" s="5" t="s">
        <v>311</v>
      </c>
      <c r="D102" s="6" t="s">
        <v>14</v>
      </c>
      <c r="E102" s="6" t="s">
        <v>30</v>
      </c>
      <c r="F102" s="8">
        <v>100</v>
      </c>
      <c r="G102" s="8">
        <v>161.55</v>
      </c>
      <c r="H102" s="8">
        <v>39.28</v>
      </c>
      <c r="I102" s="8">
        <v>0</v>
      </c>
      <c r="J102" s="8">
        <v>0</v>
      </c>
      <c r="K102" s="8">
        <v>200.83</v>
      </c>
      <c r="L102" s="8">
        <v>20083</v>
      </c>
    </row>
    <row r="103" spans="1:12" ht="27">
      <c r="A103" s="5" t="s">
        <v>312</v>
      </c>
      <c r="B103" s="6" t="s">
        <v>313</v>
      </c>
      <c r="C103" s="5" t="s">
        <v>314</v>
      </c>
      <c r="D103" s="6" t="s">
        <v>14</v>
      </c>
      <c r="E103" s="6" t="s">
        <v>19</v>
      </c>
      <c r="F103" s="8">
        <v>10000</v>
      </c>
      <c r="G103" s="8">
        <v>46.36</v>
      </c>
      <c r="H103" s="8">
        <v>83.6</v>
      </c>
      <c r="I103" s="8">
        <v>0</v>
      </c>
      <c r="J103" s="8">
        <v>0</v>
      </c>
      <c r="K103" s="8">
        <v>129.96</v>
      </c>
      <c r="L103" s="8">
        <v>1299600</v>
      </c>
    </row>
    <row r="104" spans="1:12" ht="36">
      <c r="A104" s="5" t="s">
        <v>315</v>
      </c>
      <c r="B104" s="6" t="s">
        <v>316</v>
      </c>
      <c r="C104" s="5" t="s">
        <v>317</v>
      </c>
      <c r="D104" s="6" t="s">
        <v>14</v>
      </c>
      <c r="E104" s="6" t="s">
        <v>19</v>
      </c>
      <c r="F104" s="8">
        <v>10000</v>
      </c>
      <c r="G104" s="8">
        <v>46.37</v>
      </c>
      <c r="H104" s="8">
        <v>13.34</v>
      </c>
      <c r="I104" s="8">
        <v>0</v>
      </c>
      <c r="J104" s="8">
        <v>0</v>
      </c>
      <c r="K104" s="8">
        <v>59.71</v>
      </c>
      <c r="L104" s="8">
        <v>597100</v>
      </c>
    </row>
    <row r="105" spans="1:12" ht="27">
      <c r="A105" s="5" t="s">
        <v>318</v>
      </c>
      <c r="B105" s="6" t="s">
        <v>319</v>
      </c>
      <c r="C105" s="5" t="s">
        <v>320</v>
      </c>
      <c r="D105" s="6" t="s">
        <v>14</v>
      </c>
      <c r="E105" s="6" t="s">
        <v>40</v>
      </c>
      <c r="F105" s="8">
        <v>3000</v>
      </c>
      <c r="G105" s="8">
        <v>3.51</v>
      </c>
      <c r="H105" s="8">
        <v>7.84</v>
      </c>
      <c r="I105" s="8">
        <v>0</v>
      </c>
      <c r="J105" s="8">
        <v>0</v>
      </c>
      <c r="K105" s="8">
        <v>11.35</v>
      </c>
      <c r="L105" s="8">
        <v>34050</v>
      </c>
    </row>
    <row r="106" spans="1:12" ht="27">
      <c r="A106" s="5" t="s">
        <v>321</v>
      </c>
      <c r="B106" s="6" t="s">
        <v>322</v>
      </c>
      <c r="C106" s="5" t="s">
        <v>323</v>
      </c>
      <c r="D106" s="6" t="s">
        <v>14</v>
      </c>
      <c r="E106" s="6" t="s">
        <v>40</v>
      </c>
      <c r="F106" s="8">
        <v>3000</v>
      </c>
      <c r="G106" s="8">
        <v>4.22</v>
      </c>
      <c r="H106" s="8">
        <v>10.04</v>
      </c>
      <c r="I106" s="8">
        <v>0</v>
      </c>
      <c r="J106" s="8">
        <v>0</v>
      </c>
      <c r="K106" s="8">
        <v>14.26</v>
      </c>
      <c r="L106" s="8">
        <v>42780</v>
      </c>
    </row>
    <row r="107" spans="1:12" ht="27">
      <c r="A107" s="5" t="s">
        <v>324</v>
      </c>
      <c r="B107" s="6" t="s">
        <v>325</v>
      </c>
      <c r="C107" s="5" t="s">
        <v>326</v>
      </c>
      <c r="D107" s="6" t="s">
        <v>14</v>
      </c>
      <c r="E107" s="6" t="s">
        <v>40</v>
      </c>
      <c r="F107" s="8">
        <v>3000</v>
      </c>
      <c r="G107" s="8">
        <v>4.92</v>
      </c>
      <c r="H107" s="8">
        <v>23.72</v>
      </c>
      <c r="I107" s="8">
        <v>0</v>
      </c>
      <c r="J107" s="8">
        <v>0</v>
      </c>
      <c r="K107" s="8">
        <v>28.64</v>
      </c>
      <c r="L107" s="8">
        <v>85920</v>
      </c>
    </row>
    <row r="108" spans="1:12" ht="27">
      <c r="A108" s="5" t="s">
        <v>327</v>
      </c>
      <c r="B108" s="6" t="s">
        <v>328</v>
      </c>
      <c r="C108" s="5" t="s">
        <v>329</v>
      </c>
      <c r="D108" s="6" t="s">
        <v>14</v>
      </c>
      <c r="E108" s="6" t="s">
        <v>40</v>
      </c>
      <c r="F108" s="8">
        <v>3000</v>
      </c>
      <c r="G108" s="8">
        <v>6.33</v>
      </c>
      <c r="H108" s="8">
        <v>39.55</v>
      </c>
      <c r="I108" s="8">
        <v>0</v>
      </c>
      <c r="J108" s="8">
        <v>0</v>
      </c>
      <c r="K108" s="8">
        <v>45.88</v>
      </c>
      <c r="L108" s="8">
        <v>137640</v>
      </c>
    </row>
    <row r="109" spans="1:12" ht="36">
      <c r="A109" s="5" t="s">
        <v>330</v>
      </c>
      <c r="B109" s="6" t="s">
        <v>331</v>
      </c>
      <c r="C109" s="5" t="s">
        <v>332</v>
      </c>
      <c r="D109" s="6" t="s">
        <v>14</v>
      </c>
      <c r="E109" s="6" t="s">
        <v>19</v>
      </c>
      <c r="F109" s="8">
        <v>4000</v>
      </c>
      <c r="G109" s="8">
        <v>0.28</v>
      </c>
      <c r="H109" s="8">
        <v>0.79</v>
      </c>
      <c r="I109" s="8">
        <v>0</v>
      </c>
      <c r="J109" s="8">
        <v>0</v>
      </c>
      <c r="K109" s="8">
        <v>1.07</v>
      </c>
      <c r="L109" s="8">
        <v>4280</v>
      </c>
    </row>
    <row r="110" spans="1:12" ht="15">
      <c r="A110" s="5" t="s">
        <v>333</v>
      </c>
      <c r="B110" s="6" t="s">
        <v>334</v>
      </c>
      <c r="C110" s="5" t="s">
        <v>335</v>
      </c>
      <c r="D110" s="6" t="s">
        <v>14</v>
      </c>
      <c r="E110" s="6" t="s">
        <v>19</v>
      </c>
      <c r="F110" s="8">
        <v>120000</v>
      </c>
      <c r="G110" s="8">
        <v>0.14</v>
      </c>
      <c r="H110" s="8">
        <v>0.63</v>
      </c>
      <c r="I110" s="8">
        <v>0</v>
      </c>
      <c r="J110" s="8">
        <v>0</v>
      </c>
      <c r="K110" s="8">
        <v>0.77</v>
      </c>
      <c r="L110" s="8">
        <v>92400</v>
      </c>
    </row>
    <row r="111" spans="1:12" ht="18">
      <c r="A111" s="5" t="s">
        <v>336</v>
      </c>
      <c r="B111" s="6" t="s">
        <v>337</v>
      </c>
      <c r="C111" s="5" t="s">
        <v>338</v>
      </c>
      <c r="D111" s="6" t="s">
        <v>14</v>
      </c>
      <c r="E111" s="6" t="s">
        <v>19</v>
      </c>
      <c r="F111" s="8">
        <v>60000</v>
      </c>
      <c r="G111" s="8">
        <v>0.07</v>
      </c>
      <c r="H111" s="8">
        <v>2.02</v>
      </c>
      <c r="I111" s="8">
        <v>0</v>
      </c>
      <c r="J111" s="8">
        <v>0.01</v>
      </c>
      <c r="K111" s="8">
        <v>2.1</v>
      </c>
      <c r="L111" s="8">
        <v>126000</v>
      </c>
    </row>
    <row r="112" spans="1:12" ht="15">
      <c r="A112" s="5" t="s">
        <v>339</v>
      </c>
      <c r="B112" s="6" t="s">
        <v>340</v>
      </c>
      <c r="C112" s="5" t="s">
        <v>341</v>
      </c>
      <c r="D112" s="6" t="s">
        <v>14</v>
      </c>
      <c r="E112" s="6" t="s">
        <v>342</v>
      </c>
      <c r="F112" s="8">
        <v>40</v>
      </c>
      <c r="G112" s="8">
        <v>340.93</v>
      </c>
      <c r="H112" s="8">
        <v>0</v>
      </c>
      <c r="I112" s="8">
        <v>0</v>
      </c>
      <c r="J112" s="8">
        <v>0</v>
      </c>
      <c r="K112" s="8">
        <v>340.93</v>
      </c>
      <c r="L112" s="8">
        <v>13637.2</v>
      </c>
    </row>
    <row r="113" spans="1:12" ht="15">
      <c r="A113" s="5" t="s">
        <v>343</v>
      </c>
      <c r="B113" s="6" t="s">
        <v>344</v>
      </c>
      <c r="C113" s="5" t="s">
        <v>345</v>
      </c>
      <c r="D113" s="6" t="s">
        <v>14</v>
      </c>
      <c r="E113" s="6" t="s">
        <v>30</v>
      </c>
      <c r="F113" s="8">
        <v>200</v>
      </c>
      <c r="G113" s="8">
        <v>7.97</v>
      </c>
      <c r="H113" s="8">
        <v>0</v>
      </c>
      <c r="I113" s="8">
        <v>0</v>
      </c>
      <c r="J113" s="8">
        <v>0</v>
      </c>
      <c r="K113" s="8">
        <v>7.97</v>
      </c>
      <c r="L113" s="8">
        <v>1594</v>
      </c>
    </row>
    <row r="114" spans="1:12" ht="18">
      <c r="A114" s="5" t="s">
        <v>346</v>
      </c>
      <c r="B114" s="6" t="s">
        <v>347</v>
      </c>
      <c r="C114" s="5" t="s">
        <v>348</v>
      </c>
      <c r="D114" s="6" t="s">
        <v>14</v>
      </c>
      <c r="E114" s="6" t="s">
        <v>62</v>
      </c>
      <c r="F114" s="8">
        <v>2000</v>
      </c>
      <c r="G114" s="8">
        <v>0</v>
      </c>
      <c r="H114" s="8">
        <v>90</v>
      </c>
      <c r="I114" s="8">
        <v>0</v>
      </c>
      <c r="J114" s="8">
        <v>0</v>
      </c>
      <c r="K114" s="8">
        <v>90</v>
      </c>
      <c r="L114" s="8">
        <v>180000</v>
      </c>
    </row>
    <row r="115" spans="1:12" ht="18">
      <c r="A115" s="5" t="s">
        <v>349</v>
      </c>
      <c r="B115" s="6" t="s">
        <v>350</v>
      </c>
      <c r="C115" s="5" t="s">
        <v>351</v>
      </c>
      <c r="D115" s="6" t="s">
        <v>14</v>
      </c>
      <c r="E115" s="6" t="s">
        <v>62</v>
      </c>
      <c r="F115" s="8">
        <v>2000</v>
      </c>
      <c r="G115" s="8">
        <v>0</v>
      </c>
      <c r="H115" s="8">
        <v>97.44</v>
      </c>
      <c r="I115" s="8">
        <v>0</v>
      </c>
      <c r="J115" s="8">
        <v>0</v>
      </c>
      <c r="K115" s="8">
        <v>97.44</v>
      </c>
      <c r="L115" s="8">
        <v>194880</v>
      </c>
    </row>
    <row r="116" spans="1:12" ht="36">
      <c r="A116" s="5" t="s">
        <v>352</v>
      </c>
      <c r="B116" s="6" t="s">
        <v>353</v>
      </c>
      <c r="C116" s="5" t="s">
        <v>354</v>
      </c>
      <c r="D116" s="6" t="s">
        <v>355</v>
      </c>
      <c r="E116" s="6" t="s">
        <v>85</v>
      </c>
      <c r="F116" s="8">
        <v>170111.25</v>
      </c>
      <c r="G116" s="8">
        <v>0</v>
      </c>
      <c r="H116" s="8">
        <v>0</v>
      </c>
      <c r="I116" s="8">
        <v>0</v>
      </c>
      <c r="J116" s="8">
        <v>0</v>
      </c>
      <c r="K116" s="8">
        <v>15</v>
      </c>
      <c r="L116" s="8">
        <v>2551668.75</v>
      </c>
    </row>
    <row r="117" spans="1:12" ht="15" customHeight="1">
      <c r="A117" s="3" t="s">
        <v>356</v>
      </c>
      <c r="B117" s="485" t="s">
        <v>394</v>
      </c>
      <c r="C117" s="486"/>
      <c r="D117" s="486"/>
      <c r="E117" s="486"/>
      <c r="F117" s="486"/>
      <c r="G117" s="486"/>
      <c r="H117" s="486"/>
      <c r="I117" s="486"/>
      <c r="J117" s="486"/>
      <c r="K117" s="486"/>
      <c r="L117" s="4">
        <v>1035038.4</v>
      </c>
    </row>
    <row r="118" spans="1:12" ht="15">
      <c r="A118" s="5" t="s">
        <v>358</v>
      </c>
      <c r="B118" s="6" t="s">
        <v>359</v>
      </c>
      <c r="C118" s="5" t="s">
        <v>360</v>
      </c>
      <c r="D118" s="6" t="s">
        <v>14</v>
      </c>
      <c r="E118" s="6" t="s">
        <v>220</v>
      </c>
      <c r="F118" s="8">
        <v>24</v>
      </c>
      <c r="G118" s="8">
        <v>4762.56</v>
      </c>
      <c r="H118" s="8">
        <v>0</v>
      </c>
      <c r="I118" s="8">
        <v>0</v>
      </c>
      <c r="J118" s="8">
        <v>0</v>
      </c>
      <c r="K118" s="8">
        <v>4762.56</v>
      </c>
      <c r="L118" s="8">
        <v>114301.44</v>
      </c>
    </row>
    <row r="119" spans="1:12" ht="15">
      <c r="A119" s="5" t="s">
        <v>361</v>
      </c>
      <c r="B119" s="6" t="s">
        <v>362</v>
      </c>
      <c r="C119" s="5" t="s">
        <v>363</v>
      </c>
      <c r="D119" s="6" t="s">
        <v>14</v>
      </c>
      <c r="E119" s="6" t="s">
        <v>220</v>
      </c>
      <c r="F119" s="8">
        <v>24</v>
      </c>
      <c r="G119" s="8">
        <v>9201.28</v>
      </c>
      <c r="H119" s="8">
        <v>0</v>
      </c>
      <c r="I119" s="8">
        <v>0</v>
      </c>
      <c r="J119" s="8">
        <v>0</v>
      </c>
      <c r="K119" s="8">
        <v>9201.28</v>
      </c>
      <c r="L119" s="8">
        <v>220830.72</v>
      </c>
    </row>
    <row r="120" spans="1:12" ht="18">
      <c r="A120" s="5" t="s">
        <v>364</v>
      </c>
      <c r="B120" s="6" t="s">
        <v>365</v>
      </c>
      <c r="C120" s="5" t="s">
        <v>366</v>
      </c>
      <c r="D120" s="6" t="s">
        <v>14</v>
      </c>
      <c r="E120" s="6" t="s">
        <v>220</v>
      </c>
      <c r="F120" s="8">
        <v>12</v>
      </c>
      <c r="G120" s="8">
        <v>16524.64</v>
      </c>
      <c r="H120" s="8">
        <v>0</v>
      </c>
      <c r="I120" s="8">
        <v>0</v>
      </c>
      <c r="J120" s="8">
        <v>0</v>
      </c>
      <c r="K120" s="8">
        <v>16524.64</v>
      </c>
      <c r="L120" s="8">
        <v>198295.68</v>
      </c>
    </row>
    <row r="121" spans="1:12" ht="18">
      <c r="A121" s="5" t="s">
        <v>367</v>
      </c>
      <c r="B121" s="6" t="s">
        <v>368</v>
      </c>
      <c r="C121" s="5" t="s">
        <v>369</v>
      </c>
      <c r="D121" s="6" t="s">
        <v>14</v>
      </c>
      <c r="E121" s="6" t="s">
        <v>220</v>
      </c>
      <c r="F121" s="8">
        <v>24</v>
      </c>
      <c r="G121" s="8">
        <v>6698.56</v>
      </c>
      <c r="H121" s="8">
        <v>0</v>
      </c>
      <c r="I121" s="8">
        <v>0</v>
      </c>
      <c r="J121" s="8">
        <v>0</v>
      </c>
      <c r="K121" s="8">
        <v>6698.56</v>
      </c>
      <c r="L121" s="8">
        <v>160765.44</v>
      </c>
    </row>
    <row r="122" spans="1:12" ht="15">
      <c r="A122" s="5" t="s">
        <v>370</v>
      </c>
      <c r="B122" s="6" t="s">
        <v>371</v>
      </c>
      <c r="C122" s="5" t="s">
        <v>372</v>
      </c>
      <c r="D122" s="6" t="s">
        <v>14</v>
      </c>
      <c r="E122" s="6" t="s">
        <v>220</v>
      </c>
      <c r="F122" s="8">
        <v>24</v>
      </c>
      <c r="G122" s="8">
        <v>3067.68</v>
      </c>
      <c r="H122" s="8">
        <v>0</v>
      </c>
      <c r="I122" s="8">
        <v>0</v>
      </c>
      <c r="J122" s="8">
        <v>0</v>
      </c>
      <c r="K122" s="8">
        <v>3067.68</v>
      </c>
      <c r="L122" s="8">
        <v>73624.32</v>
      </c>
    </row>
    <row r="123" spans="1:12" ht="15">
      <c r="A123" s="5" t="s">
        <v>373</v>
      </c>
      <c r="B123" s="6" t="s">
        <v>374</v>
      </c>
      <c r="C123" s="5" t="s">
        <v>375</v>
      </c>
      <c r="D123" s="6" t="s">
        <v>14</v>
      </c>
      <c r="E123" s="6" t="s">
        <v>220</v>
      </c>
      <c r="F123" s="8">
        <v>24</v>
      </c>
      <c r="G123" s="8">
        <v>4331.36</v>
      </c>
      <c r="H123" s="8">
        <v>0</v>
      </c>
      <c r="I123" s="8">
        <v>0</v>
      </c>
      <c r="J123" s="8">
        <v>0</v>
      </c>
      <c r="K123" s="8">
        <v>4331.36</v>
      </c>
      <c r="L123" s="8">
        <v>103952.64</v>
      </c>
    </row>
    <row r="124" spans="1:12" ht="18">
      <c r="A124" s="5" t="s">
        <v>376</v>
      </c>
      <c r="B124" s="6" t="s">
        <v>377</v>
      </c>
      <c r="C124" s="5" t="s">
        <v>378</v>
      </c>
      <c r="D124" s="6" t="s">
        <v>14</v>
      </c>
      <c r="E124" s="6" t="s">
        <v>220</v>
      </c>
      <c r="F124" s="8">
        <v>24</v>
      </c>
      <c r="G124" s="8">
        <v>0</v>
      </c>
      <c r="H124" s="8">
        <v>6802.84</v>
      </c>
      <c r="I124" s="8">
        <v>0</v>
      </c>
      <c r="J124" s="8">
        <v>0</v>
      </c>
      <c r="K124" s="8">
        <v>6802.84</v>
      </c>
      <c r="L124" s="8">
        <v>163268.16</v>
      </c>
    </row>
    <row r="125" spans="1:12" ht="15" customHeight="1">
      <c r="A125" s="1"/>
      <c r="B125" s="1"/>
      <c r="C125" s="1"/>
      <c r="D125" s="1"/>
      <c r="E125" s="1"/>
      <c r="F125" s="1"/>
      <c r="G125" s="1"/>
      <c r="H125" s="1"/>
      <c r="I125" s="1"/>
      <c r="J125" s="483" t="s">
        <v>379</v>
      </c>
      <c r="K125" s="484"/>
      <c r="L125" s="10" t="e">
        <f>#REF!</f>
        <v>#REF!</v>
      </c>
    </row>
    <row r="126" spans="1:12" ht="15" customHeight="1">
      <c r="A126" s="1"/>
      <c r="B126" s="1"/>
      <c r="C126" s="1"/>
      <c r="D126" s="1"/>
      <c r="E126" s="1"/>
      <c r="F126" s="1"/>
      <c r="G126" s="1"/>
      <c r="H126" s="1"/>
      <c r="I126" s="1"/>
      <c r="J126" s="483" t="s">
        <v>380</v>
      </c>
      <c r="K126" s="484"/>
      <c r="L126" s="10">
        <f>'PLANILHA ORCAMENTARIA'!I122</f>
        <v>62849767.760000005</v>
      </c>
    </row>
    <row r="127" spans="1:12" ht="15" customHeight="1">
      <c r="A127" s="1"/>
      <c r="B127" s="1"/>
      <c r="C127" s="1"/>
      <c r="D127" s="1"/>
      <c r="E127" s="1"/>
      <c r="F127" s="1"/>
      <c r="G127" s="1"/>
      <c r="H127" s="1"/>
      <c r="I127" s="1"/>
      <c r="J127" s="483" t="s">
        <v>381</v>
      </c>
      <c r="K127" s="484"/>
      <c r="L127" s="10" t="e">
        <f>#REF!</f>
        <v>#REF!</v>
      </c>
    </row>
  </sheetData>
  <mergeCells count="17">
    <mergeCell ref="A1:L1"/>
    <mergeCell ref="A2:A3"/>
    <mergeCell ref="B2:B3"/>
    <mergeCell ref="C2:C3"/>
    <mergeCell ref="D2:D3"/>
    <mergeCell ref="E2:E3"/>
    <mergeCell ref="F2:F3"/>
    <mergeCell ref="G2:J2"/>
    <mergeCell ref="K2:K3"/>
    <mergeCell ref="L2:L3"/>
    <mergeCell ref="J126:K126"/>
    <mergeCell ref="J127:K127"/>
    <mergeCell ref="B4:K4"/>
    <mergeCell ref="B18:K18"/>
    <mergeCell ref="B60:K60"/>
    <mergeCell ref="B117:K117"/>
    <mergeCell ref="J125:K125"/>
  </mergeCells>
  <printOptions/>
  <pageMargins left="0.2777777777777778" right="0.2777777777777778" top="0.2777777777777778" bottom="0.2777777777777778" header="0" footer="0"/>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E9"/>
  <sheetViews>
    <sheetView workbookViewId="0" topLeftCell="A1">
      <selection activeCell="B14" sqref="B14"/>
    </sheetView>
  </sheetViews>
  <sheetFormatPr defaultColWidth="9.140625" defaultRowHeight="15"/>
  <cols>
    <col min="1" max="1" width="9.28125" style="0" customWidth="1"/>
    <col min="2" max="2" width="62.421875" style="0" customWidth="1"/>
    <col min="3" max="3" width="22.8515625" style="0" customWidth="1"/>
    <col min="4" max="4" width="12.421875" style="0" customWidth="1"/>
    <col min="5" max="5" width="8.28125" style="0" customWidth="1"/>
  </cols>
  <sheetData>
    <row r="1" spans="1:5" ht="15">
      <c r="A1" s="487"/>
      <c r="B1" s="487"/>
      <c r="C1" s="487"/>
      <c r="D1" s="487"/>
      <c r="E1" s="487"/>
    </row>
    <row r="2" spans="1:5" ht="20.1" customHeight="1">
      <c r="A2" s="12" t="s">
        <v>9</v>
      </c>
      <c r="B2" s="490" t="s">
        <v>10</v>
      </c>
      <c r="C2" s="491"/>
      <c r="D2" s="13">
        <v>430492.2</v>
      </c>
      <c r="E2" s="14">
        <v>0.5623175240939506</v>
      </c>
    </row>
    <row r="3" spans="1:5" ht="20.1" customHeight="1">
      <c r="A3" s="12" t="s">
        <v>57</v>
      </c>
      <c r="B3" s="490" t="s">
        <v>58</v>
      </c>
      <c r="C3" s="491"/>
      <c r="D3" s="13">
        <v>38033189.034</v>
      </c>
      <c r="E3" s="14">
        <v>49.67971241057579</v>
      </c>
    </row>
    <row r="4" spans="1:5" ht="20.1" customHeight="1">
      <c r="A4" s="12" t="s">
        <v>185</v>
      </c>
      <c r="B4" s="490" t="s">
        <v>186</v>
      </c>
      <c r="C4" s="491"/>
      <c r="D4" s="13">
        <v>22950731.23</v>
      </c>
      <c r="E4" s="14">
        <v>29.978704286394297</v>
      </c>
    </row>
    <row r="5" spans="1:5" ht="20.1" customHeight="1">
      <c r="A5" s="12" t="s">
        <v>356</v>
      </c>
      <c r="B5" s="490" t="s">
        <v>357</v>
      </c>
      <c r="C5" s="491"/>
      <c r="D5" s="13">
        <v>1035038.4</v>
      </c>
      <c r="E5" s="14">
        <v>1.3519878651231407</v>
      </c>
    </row>
    <row r="6" spans="1:5" ht="20.1" customHeight="1">
      <c r="A6" s="12" t="s">
        <v>395</v>
      </c>
      <c r="B6" s="490" t="s">
        <v>396</v>
      </c>
      <c r="C6" s="491"/>
      <c r="D6" s="13">
        <v>14107330.95</v>
      </c>
      <c r="E6" s="14">
        <v>18.4272779190377</v>
      </c>
    </row>
    <row r="7" spans="1:5" ht="15" customHeight="1">
      <c r="A7" s="1"/>
      <c r="B7" s="1"/>
      <c r="C7" s="9" t="s">
        <v>379</v>
      </c>
      <c r="D7" s="14">
        <v>14107330.950177599</v>
      </c>
      <c r="E7" s="14">
        <v>100.00000000522488</v>
      </c>
    </row>
    <row r="8" spans="1:5" ht="15" customHeight="1">
      <c r="A8" s="1"/>
      <c r="B8" s="1"/>
      <c r="C8" s="9" t="s">
        <v>380</v>
      </c>
      <c r="D8" s="14">
        <v>62449450.864</v>
      </c>
      <c r="E8" s="1"/>
    </row>
    <row r="9" spans="1:5" ht="15" customHeight="1">
      <c r="A9" s="1"/>
      <c r="B9" s="1"/>
      <c r="C9" s="9" t="s">
        <v>381</v>
      </c>
      <c r="D9" s="14">
        <v>76556781.81</v>
      </c>
      <c r="E9" s="1"/>
    </row>
  </sheetData>
  <mergeCells count="6">
    <mergeCell ref="B6:C6"/>
    <mergeCell ref="A1:E1"/>
    <mergeCell ref="B2:C2"/>
    <mergeCell ref="B3:C3"/>
    <mergeCell ref="B4:C4"/>
    <mergeCell ref="B5:C5"/>
  </mergeCells>
  <printOptions/>
  <pageMargins left="0.2777777777777778" right="0.2777777777777778" top="0.2777777777777778" bottom="0.2777777777777778" header="0" footer="0"/>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8000860214233"/>
    <outlinePr summaryBelow="0"/>
  </sheetPr>
  <dimension ref="A1:G1610"/>
  <sheetViews>
    <sheetView workbookViewId="0" topLeftCell="A1">
      <selection activeCell="G11" sqref="G11"/>
    </sheetView>
  </sheetViews>
  <sheetFormatPr defaultColWidth="9.140625" defaultRowHeight="15"/>
  <cols>
    <col min="1" max="1" width="10.28125" style="0" customWidth="1"/>
    <col min="2" max="2" width="48.8515625" style="0" customWidth="1"/>
    <col min="3" max="3" width="12.421875" style="0" customWidth="1"/>
    <col min="4" max="4" width="6.140625" style="0" customWidth="1"/>
    <col min="5" max="7" width="12.421875" style="0" customWidth="1"/>
  </cols>
  <sheetData>
    <row r="1" spans="1:7" ht="15">
      <c r="A1" s="501"/>
      <c r="B1" s="501"/>
      <c r="C1" s="501"/>
      <c r="D1" s="501"/>
      <c r="E1" s="501"/>
      <c r="F1" s="501"/>
      <c r="G1" s="501"/>
    </row>
    <row r="2" spans="1:7" ht="9.95" customHeight="1">
      <c r="A2" s="1"/>
      <c r="B2" s="1"/>
      <c r="C2" s="498" t="s">
        <v>355</v>
      </c>
      <c r="D2" s="499"/>
      <c r="E2" s="1"/>
      <c r="F2" s="1"/>
      <c r="G2" s="1"/>
    </row>
    <row r="3" spans="1:7" ht="20.1" customHeight="1">
      <c r="A3" s="485" t="s">
        <v>397</v>
      </c>
      <c r="B3" s="486"/>
      <c r="C3" s="486"/>
      <c r="D3" s="486"/>
      <c r="E3" s="486"/>
      <c r="F3" s="486"/>
      <c r="G3" s="486"/>
    </row>
    <row r="4" spans="1:7" ht="15" customHeight="1">
      <c r="A4" s="492" t="s">
        <v>398</v>
      </c>
      <c r="B4" s="493"/>
      <c r="C4" s="11" t="s">
        <v>399</v>
      </c>
      <c r="D4" s="11" t="s">
        <v>400</v>
      </c>
      <c r="E4" s="11" t="s">
        <v>401</v>
      </c>
      <c r="F4" s="11" t="s">
        <v>402</v>
      </c>
      <c r="G4" s="11" t="s">
        <v>403</v>
      </c>
    </row>
    <row r="5" spans="1:7" ht="20.1" customHeight="1">
      <c r="A5" s="16" t="s">
        <v>404</v>
      </c>
      <c r="B5" s="17" t="s">
        <v>405</v>
      </c>
      <c r="C5" s="16" t="s">
        <v>406</v>
      </c>
      <c r="D5" s="16" t="s">
        <v>407</v>
      </c>
      <c r="E5" s="18">
        <v>43.1739</v>
      </c>
      <c r="F5" s="19">
        <v>18.14</v>
      </c>
      <c r="G5" s="19">
        <v>783.174546</v>
      </c>
    </row>
    <row r="6" spans="1:7" ht="20.1" customHeight="1">
      <c r="A6" s="16" t="s">
        <v>408</v>
      </c>
      <c r="B6" s="17" t="s">
        <v>409</v>
      </c>
      <c r="C6" s="16" t="s">
        <v>406</v>
      </c>
      <c r="D6" s="16" t="s">
        <v>407</v>
      </c>
      <c r="E6" s="18">
        <v>43.1739</v>
      </c>
      <c r="F6" s="19">
        <v>15.11</v>
      </c>
      <c r="G6" s="19">
        <v>652.357629</v>
      </c>
    </row>
    <row r="7" spans="1:7" ht="27.95" customHeight="1">
      <c r="A7" s="16" t="s">
        <v>410</v>
      </c>
      <c r="B7" s="17" t="s">
        <v>411</v>
      </c>
      <c r="C7" s="16" t="s">
        <v>406</v>
      </c>
      <c r="D7" s="16" t="s">
        <v>407</v>
      </c>
      <c r="E7" s="18">
        <v>21.5061</v>
      </c>
      <c r="F7" s="19">
        <v>27.4</v>
      </c>
      <c r="G7" s="19">
        <v>589.26714</v>
      </c>
    </row>
    <row r="8" spans="1:7" ht="20.1" customHeight="1">
      <c r="A8" s="16" t="s">
        <v>412</v>
      </c>
      <c r="B8" s="17" t="s">
        <v>413</v>
      </c>
      <c r="C8" s="16" t="s">
        <v>406</v>
      </c>
      <c r="D8" s="16" t="s">
        <v>407</v>
      </c>
      <c r="E8" s="18">
        <v>6.468</v>
      </c>
      <c r="F8" s="19">
        <v>162.71</v>
      </c>
      <c r="G8" s="19">
        <v>1052.40828</v>
      </c>
    </row>
    <row r="9" spans="1:7" ht="20.1" customHeight="1">
      <c r="A9" s="16" t="s">
        <v>414</v>
      </c>
      <c r="B9" s="17" t="s">
        <v>415</v>
      </c>
      <c r="C9" s="16" t="s">
        <v>406</v>
      </c>
      <c r="D9" s="16" t="s">
        <v>407</v>
      </c>
      <c r="E9" s="18">
        <v>71.148</v>
      </c>
      <c r="F9" s="19">
        <v>14.34</v>
      </c>
      <c r="G9" s="19">
        <v>1020.26232</v>
      </c>
    </row>
    <row r="10" spans="1:7" ht="27.95" customHeight="1">
      <c r="A10" s="16" t="s">
        <v>416</v>
      </c>
      <c r="B10" s="17" t="s">
        <v>417</v>
      </c>
      <c r="C10" s="16" t="s">
        <v>406</v>
      </c>
      <c r="D10" s="16" t="s">
        <v>407</v>
      </c>
      <c r="E10" s="18">
        <v>21.5061</v>
      </c>
      <c r="F10" s="19">
        <v>27.4</v>
      </c>
      <c r="G10" s="19">
        <v>589.26714</v>
      </c>
    </row>
    <row r="11" spans="1:7" ht="15" customHeight="1">
      <c r="A11" s="1"/>
      <c r="B11" s="1"/>
      <c r="C11" s="1"/>
      <c r="D11" s="1"/>
      <c r="E11" s="494" t="s">
        <v>418</v>
      </c>
      <c r="F11" s="495"/>
      <c r="G11" s="20">
        <v>4686.74</v>
      </c>
    </row>
    <row r="12" spans="1:7" ht="15" customHeight="1">
      <c r="A12" s="492" t="s">
        <v>419</v>
      </c>
      <c r="B12" s="493"/>
      <c r="C12" s="11" t="s">
        <v>399</v>
      </c>
      <c r="D12" s="11" t="s">
        <v>400</v>
      </c>
      <c r="E12" s="11" t="s">
        <v>401</v>
      </c>
      <c r="F12" s="11" t="s">
        <v>402</v>
      </c>
      <c r="G12" s="11" t="s">
        <v>403</v>
      </c>
    </row>
    <row r="13" spans="1:7" ht="20.1" customHeight="1">
      <c r="A13" s="16" t="s">
        <v>420</v>
      </c>
      <c r="B13" s="17" t="s">
        <v>421</v>
      </c>
      <c r="C13" s="16" t="s">
        <v>406</v>
      </c>
      <c r="D13" s="16" t="s">
        <v>407</v>
      </c>
      <c r="E13" s="18">
        <v>17.9649</v>
      </c>
      <c r="F13" s="19">
        <v>96.78</v>
      </c>
      <c r="G13" s="19">
        <v>1738.643022</v>
      </c>
    </row>
    <row r="14" spans="1:7" ht="60.95" customHeight="1">
      <c r="A14" s="16" t="s">
        <v>422</v>
      </c>
      <c r="B14" s="17" t="s">
        <v>423</v>
      </c>
      <c r="C14" s="16" t="s">
        <v>406</v>
      </c>
      <c r="D14" s="16" t="s">
        <v>407</v>
      </c>
      <c r="E14" s="18">
        <v>57.4857</v>
      </c>
      <c r="F14" s="19">
        <v>0.97</v>
      </c>
      <c r="G14" s="19">
        <v>55.761129</v>
      </c>
    </row>
    <row r="15" spans="1:7" ht="15" customHeight="1">
      <c r="A15" s="1"/>
      <c r="B15" s="1"/>
      <c r="C15" s="1"/>
      <c r="D15" s="1"/>
      <c r="E15" s="494" t="s">
        <v>424</v>
      </c>
      <c r="F15" s="495"/>
      <c r="G15" s="20">
        <v>1794.4</v>
      </c>
    </row>
    <row r="16" spans="1:7" ht="15" customHeight="1">
      <c r="A16" s="1"/>
      <c r="B16" s="1"/>
      <c r="C16" s="1"/>
      <c r="D16" s="1"/>
      <c r="E16" s="496" t="s">
        <v>425</v>
      </c>
      <c r="F16" s="497"/>
      <c r="G16" s="10">
        <v>6481.43</v>
      </c>
    </row>
    <row r="17" spans="1:7" ht="9.95" customHeight="1">
      <c r="A17" s="1"/>
      <c r="B17" s="1"/>
      <c r="C17" s="498" t="s">
        <v>355</v>
      </c>
      <c r="D17" s="499"/>
      <c r="E17" s="1"/>
      <c r="F17" s="1"/>
      <c r="G17" s="1"/>
    </row>
    <row r="18" spans="1:7" ht="27" customHeight="1">
      <c r="A18" s="485" t="s">
        <v>426</v>
      </c>
      <c r="B18" s="486"/>
      <c r="C18" s="486"/>
      <c r="D18" s="486"/>
      <c r="E18" s="486"/>
      <c r="F18" s="486"/>
      <c r="G18" s="486"/>
    </row>
    <row r="19" spans="1:7" ht="15" customHeight="1">
      <c r="A19" s="492" t="s">
        <v>398</v>
      </c>
      <c r="B19" s="493"/>
      <c r="C19" s="11" t="s">
        <v>399</v>
      </c>
      <c r="D19" s="11" t="s">
        <v>400</v>
      </c>
      <c r="E19" s="11" t="s">
        <v>401</v>
      </c>
      <c r="F19" s="11" t="s">
        <v>402</v>
      </c>
      <c r="G19" s="11" t="s">
        <v>403</v>
      </c>
    </row>
    <row r="20" spans="1:7" ht="27.95" customHeight="1">
      <c r="A20" s="16" t="s">
        <v>427</v>
      </c>
      <c r="B20" s="17" t="s">
        <v>428</v>
      </c>
      <c r="C20" s="16" t="s">
        <v>406</v>
      </c>
      <c r="D20" s="16" t="s">
        <v>407</v>
      </c>
      <c r="E20" s="18">
        <v>0.8</v>
      </c>
      <c r="F20" s="19">
        <v>21.33</v>
      </c>
      <c r="G20" s="19">
        <v>17.57592</v>
      </c>
    </row>
    <row r="21" spans="1:7" ht="20.1" customHeight="1">
      <c r="A21" s="16" t="s">
        <v>414</v>
      </c>
      <c r="B21" s="17" t="s">
        <v>429</v>
      </c>
      <c r="C21" s="16" t="s">
        <v>406</v>
      </c>
      <c r="D21" s="16" t="s">
        <v>407</v>
      </c>
      <c r="E21" s="18">
        <v>0.8</v>
      </c>
      <c r="F21" s="19">
        <v>14.34</v>
      </c>
      <c r="G21" s="19">
        <v>11.81616</v>
      </c>
    </row>
    <row r="22" spans="1:7" ht="15" customHeight="1">
      <c r="A22" s="1"/>
      <c r="B22" s="1"/>
      <c r="C22" s="1"/>
      <c r="D22" s="1"/>
      <c r="E22" s="494" t="s">
        <v>418</v>
      </c>
      <c r="F22" s="495"/>
      <c r="G22" s="20">
        <v>29.4</v>
      </c>
    </row>
    <row r="23" spans="1:7" ht="15" customHeight="1">
      <c r="A23" s="492" t="s">
        <v>430</v>
      </c>
      <c r="B23" s="493"/>
      <c r="C23" s="11" t="s">
        <v>399</v>
      </c>
      <c r="D23" s="11" t="s">
        <v>400</v>
      </c>
      <c r="E23" s="11" t="s">
        <v>401</v>
      </c>
      <c r="F23" s="11" t="s">
        <v>402</v>
      </c>
      <c r="G23" s="11" t="s">
        <v>403</v>
      </c>
    </row>
    <row r="24" spans="1:7" ht="20.1" customHeight="1">
      <c r="A24" s="16" t="s">
        <v>431</v>
      </c>
      <c r="B24" s="17" t="s">
        <v>432</v>
      </c>
      <c r="C24" s="16" t="s">
        <v>406</v>
      </c>
      <c r="D24" s="16" t="s">
        <v>433</v>
      </c>
      <c r="E24" s="18">
        <v>1.1</v>
      </c>
      <c r="F24" s="19">
        <v>20.61</v>
      </c>
      <c r="G24" s="19">
        <v>22.671</v>
      </c>
    </row>
    <row r="25" spans="1:7" ht="15" customHeight="1">
      <c r="A25" s="16" t="s">
        <v>434</v>
      </c>
      <c r="B25" s="17" t="s">
        <v>435</v>
      </c>
      <c r="C25" s="16" t="s">
        <v>406</v>
      </c>
      <c r="D25" s="16" t="s">
        <v>436</v>
      </c>
      <c r="E25" s="18">
        <v>2.5</v>
      </c>
      <c r="F25" s="19">
        <v>6.3</v>
      </c>
      <c r="G25" s="19">
        <v>15.75</v>
      </c>
    </row>
    <row r="26" spans="1:7" ht="20.1" customHeight="1">
      <c r="A26" s="16" t="s">
        <v>437</v>
      </c>
      <c r="B26" s="17" t="s">
        <v>438</v>
      </c>
      <c r="C26" s="16" t="s">
        <v>406</v>
      </c>
      <c r="D26" s="16" t="s">
        <v>439</v>
      </c>
      <c r="E26" s="18">
        <v>0.15</v>
      </c>
      <c r="F26" s="19">
        <v>17.37</v>
      </c>
      <c r="G26" s="19">
        <v>2.6055</v>
      </c>
    </row>
    <row r="27" spans="1:7" ht="15" customHeight="1">
      <c r="A27" s="1"/>
      <c r="B27" s="1"/>
      <c r="C27" s="1"/>
      <c r="D27" s="1"/>
      <c r="E27" s="494" t="s">
        <v>440</v>
      </c>
      <c r="F27" s="495"/>
      <c r="G27" s="20">
        <v>41.03</v>
      </c>
    </row>
    <row r="28" spans="1:7" ht="15" customHeight="1">
      <c r="A28" s="1"/>
      <c r="B28" s="1"/>
      <c r="C28" s="1"/>
      <c r="D28" s="1"/>
      <c r="E28" s="496" t="s">
        <v>425</v>
      </c>
      <c r="F28" s="497"/>
      <c r="G28" s="10">
        <v>70.41</v>
      </c>
    </row>
    <row r="29" spans="1:7" ht="9.95" customHeight="1">
      <c r="A29" s="1"/>
      <c r="B29" s="1"/>
      <c r="C29" s="498" t="s">
        <v>355</v>
      </c>
      <c r="D29" s="499"/>
      <c r="E29" s="1"/>
      <c r="F29" s="1"/>
      <c r="G29" s="1"/>
    </row>
    <row r="30" spans="1:7" ht="36" customHeight="1">
      <c r="A30" s="485" t="s">
        <v>441</v>
      </c>
      <c r="B30" s="486"/>
      <c r="C30" s="486"/>
      <c r="D30" s="486"/>
      <c r="E30" s="486"/>
      <c r="F30" s="486"/>
      <c r="G30" s="486"/>
    </row>
    <row r="31" spans="1:7" ht="15" customHeight="1">
      <c r="A31" s="492" t="s">
        <v>430</v>
      </c>
      <c r="B31" s="493"/>
      <c r="C31" s="11" t="s">
        <v>399</v>
      </c>
      <c r="D31" s="11" t="s">
        <v>400</v>
      </c>
      <c r="E31" s="11" t="s">
        <v>401</v>
      </c>
      <c r="F31" s="11" t="s">
        <v>402</v>
      </c>
      <c r="G31" s="11" t="s">
        <v>403</v>
      </c>
    </row>
    <row r="32" spans="1:7" ht="27.95" customHeight="1">
      <c r="A32" s="16" t="s">
        <v>442</v>
      </c>
      <c r="B32" s="17" t="s">
        <v>443</v>
      </c>
      <c r="C32" s="16" t="s">
        <v>406</v>
      </c>
      <c r="D32" s="16" t="s">
        <v>444</v>
      </c>
      <c r="E32" s="18">
        <v>1</v>
      </c>
      <c r="F32" s="19">
        <v>662.5</v>
      </c>
      <c r="G32" s="19">
        <v>662.5</v>
      </c>
    </row>
    <row r="33" spans="1:7" ht="15" customHeight="1">
      <c r="A33" s="1"/>
      <c r="B33" s="1"/>
      <c r="C33" s="1"/>
      <c r="D33" s="1"/>
      <c r="E33" s="494" t="s">
        <v>440</v>
      </c>
      <c r="F33" s="495"/>
      <c r="G33" s="20">
        <v>662.5</v>
      </c>
    </row>
    <row r="34" spans="1:7" ht="15" customHeight="1">
      <c r="A34" s="1"/>
      <c r="B34" s="1"/>
      <c r="C34" s="1"/>
      <c r="D34" s="1"/>
      <c r="E34" s="496" t="s">
        <v>425</v>
      </c>
      <c r="F34" s="497"/>
      <c r="G34" s="10">
        <v>662.5</v>
      </c>
    </row>
    <row r="35" spans="1:7" ht="9.95" customHeight="1">
      <c r="A35" s="1"/>
      <c r="B35" s="1"/>
      <c r="C35" s="498" t="s">
        <v>355</v>
      </c>
      <c r="D35" s="499"/>
      <c r="E35" s="1"/>
      <c r="F35" s="1"/>
      <c r="G35" s="1"/>
    </row>
    <row r="36" spans="1:7" ht="27" customHeight="1">
      <c r="A36" s="485" t="s">
        <v>445</v>
      </c>
      <c r="B36" s="486"/>
      <c r="C36" s="486"/>
      <c r="D36" s="486"/>
      <c r="E36" s="486"/>
      <c r="F36" s="486"/>
      <c r="G36" s="486"/>
    </row>
    <row r="37" spans="1:7" ht="15" customHeight="1">
      <c r="A37" s="492" t="s">
        <v>430</v>
      </c>
      <c r="B37" s="493"/>
      <c r="C37" s="11" t="s">
        <v>399</v>
      </c>
      <c r="D37" s="11" t="s">
        <v>400</v>
      </c>
      <c r="E37" s="11" t="s">
        <v>401</v>
      </c>
      <c r="F37" s="11" t="s">
        <v>402</v>
      </c>
      <c r="G37" s="11" t="s">
        <v>403</v>
      </c>
    </row>
    <row r="38" spans="1:7" ht="27.95" customHeight="1">
      <c r="A38" s="16" t="s">
        <v>446</v>
      </c>
      <c r="B38" s="17" t="s">
        <v>447</v>
      </c>
      <c r="C38" s="16" t="s">
        <v>406</v>
      </c>
      <c r="D38" s="16" t="s">
        <v>448</v>
      </c>
      <c r="E38" s="18">
        <v>1</v>
      </c>
      <c r="F38" s="19">
        <v>950</v>
      </c>
      <c r="G38" s="19">
        <v>950</v>
      </c>
    </row>
    <row r="39" spans="1:7" ht="15" customHeight="1">
      <c r="A39" s="1"/>
      <c r="B39" s="1"/>
      <c r="C39" s="1"/>
      <c r="D39" s="1"/>
      <c r="E39" s="494" t="s">
        <v>440</v>
      </c>
      <c r="F39" s="495"/>
      <c r="G39" s="20">
        <v>950</v>
      </c>
    </row>
    <row r="40" spans="1:7" ht="15" customHeight="1">
      <c r="A40" s="1"/>
      <c r="B40" s="1"/>
      <c r="C40" s="1"/>
      <c r="D40" s="1"/>
      <c r="E40" s="496" t="s">
        <v>425</v>
      </c>
      <c r="F40" s="497"/>
      <c r="G40" s="10">
        <v>950</v>
      </c>
    </row>
    <row r="41" spans="1:7" ht="9.95" customHeight="1">
      <c r="A41" s="1"/>
      <c r="B41" s="1"/>
      <c r="C41" s="498" t="s">
        <v>355</v>
      </c>
      <c r="D41" s="499"/>
      <c r="E41" s="1"/>
      <c r="F41" s="1"/>
      <c r="G41" s="1"/>
    </row>
    <row r="42" spans="1:7" ht="20.1" customHeight="1">
      <c r="A42" s="485" t="s">
        <v>449</v>
      </c>
      <c r="B42" s="486"/>
      <c r="C42" s="486"/>
      <c r="D42" s="486"/>
      <c r="E42" s="486"/>
      <c r="F42" s="486"/>
      <c r="G42" s="486"/>
    </row>
    <row r="43" spans="1:7" ht="15" customHeight="1">
      <c r="A43" s="492" t="s">
        <v>398</v>
      </c>
      <c r="B43" s="493"/>
      <c r="C43" s="11" t="s">
        <v>399</v>
      </c>
      <c r="D43" s="11" t="s">
        <v>400</v>
      </c>
      <c r="E43" s="11" t="s">
        <v>401</v>
      </c>
      <c r="F43" s="11" t="s">
        <v>402</v>
      </c>
      <c r="G43" s="11" t="s">
        <v>403</v>
      </c>
    </row>
    <row r="44" spans="1:7" ht="27.95" customHeight="1">
      <c r="A44" s="16" t="s">
        <v>450</v>
      </c>
      <c r="B44" s="17" t="s">
        <v>451</v>
      </c>
      <c r="C44" s="16" t="s">
        <v>406</v>
      </c>
      <c r="D44" s="16" t="s">
        <v>407</v>
      </c>
      <c r="E44" s="18">
        <v>11</v>
      </c>
      <c r="F44" s="19">
        <v>19.81</v>
      </c>
      <c r="G44" s="19">
        <v>224.4473</v>
      </c>
    </row>
    <row r="45" spans="1:7" ht="27.95" customHeight="1">
      <c r="A45" s="16" t="s">
        <v>427</v>
      </c>
      <c r="B45" s="17" t="s">
        <v>428</v>
      </c>
      <c r="C45" s="16" t="s">
        <v>406</v>
      </c>
      <c r="D45" s="16" t="s">
        <v>407</v>
      </c>
      <c r="E45" s="18">
        <v>8</v>
      </c>
      <c r="F45" s="19">
        <v>21.33</v>
      </c>
      <c r="G45" s="19">
        <v>175.7592</v>
      </c>
    </row>
    <row r="46" spans="1:7" ht="20.1" customHeight="1">
      <c r="A46" s="16" t="s">
        <v>452</v>
      </c>
      <c r="B46" s="17" t="s">
        <v>453</v>
      </c>
      <c r="C46" s="16" t="s">
        <v>406</v>
      </c>
      <c r="D46" s="16" t="s">
        <v>407</v>
      </c>
      <c r="E46" s="18">
        <v>8</v>
      </c>
      <c r="F46" s="19">
        <v>19.81</v>
      </c>
      <c r="G46" s="19">
        <v>163.2344</v>
      </c>
    </row>
    <row r="47" spans="1:7" ht="20.1" customHeight="1">
      <c r="A47" s="16" t="s">
        <v>414</v>
      </c>
      <c r="B47" s="17" t="s">
        <v>429</v>
      </c>
      <c r="C47" s="16" t="s">
        <v>406</v>
      </c>
      <c r="D47" s="16" t="s">
        <v>407</v>
      </c>
      <c r="E47" s="18">
        <v>8</v>
      </c>
      <c r="F47" s="19">
        <v>14.34</v>
      </c>
      <c r="G47" s="19">
        <v>118.1616</v>
      </c>
    </row>
    <row r="48" spans="1:7" ht="15" customHeight="1">
      <c r="A48" s="1"/>
      <c r="B48" s="1"/>
      <c r="C48" s="1"/>
      <c r="D48" s="1"/>
      <c r="E48" s="494" t="s">
        <v>418</v>
      </c>
      <c r="F48" s="495"/>
      <c r="G48" s="20">
        <v>681.6</v>
      </c>
    </row>
    <row r="49" spans="1:7" ht="15" customHeight="1">
      <c r="A49" s="492" t="s">
        <v>430</v>
      </c>
      <c r="B49" s="493"/>
      <c r="C49" s="11" t="s">
        <v>399</v>
      </c>
      <c r="D49" s="11" t="s">
        <v>400</v>
      </c>
      <c r="E49" s="11" t="s">
        <v>401</v>
      </c>
      <c r="F49" s="11" t="s">
        <v>402</v>
      </c>
      <c r="G49" s="11" t="s">
        <v>403</v>
      </c>
    </row>
    <row r="50" spans="1:7" ht="20.1" customHeight="1">
      <c r="A50" s="16" t="s">
        <v>454</v>
      </c>
      <c r="B50" s="17" t="s">
        <v>455</v>
      </c>
      <c r="C50" s="16" t="s">
        <v>406</v>
      </c>
      <c r="D50" s="16" t="s">
        <v>436</v>
      </c>
      <c r="E50" s="18">
        <v>30</v>
      </c>
      <c r="F50" s="19">
        <v>28.83</v>
      </c>
      <c r="G50" s="19">
        <v>864.9</v>
      </c>
    </row>
    <row r="51" spans="1:7" ht="15" customHeight="1">
      <c r="A51" s="16" t="s">
        <v>434</v>
      </c>
      <c r="B51" s="17" t="s">
        <v>435</v>
      </c>
      <c r="C51" s="16" t="s">
        <v>406</v>
      </c>
      <c r="D51" s="16" t="s">
        <v>436</v>
      </c>
      <c r="E51" s="18">
        <v>25</v>
      </c>
      <c r="F51" s="19">
        <v>6.3</v>
      </c>
      <c r="G51" s="19">
        <v>157.5</v>
      </c>
    </row>
    <row r="52" spans="1:7" ht="20.1" customHeight="1">
      <c r="A52" s="16" t="s">
        <v>437</v>
      </c>
      <c r="B52" s="17" t="s">
        <v>438</v>
      </c>
      <c r="C52" s="16" t="s">
        <v>406</v>
      </c>
      <c r="D52" s="16" t="s">
        <v>439</v>
      </c>
      <c r="E52" s="18">
        <v>1</v>
      </c>
      <c r="F52" s="19">
        <v>17.37</v>
      </c>
      <c r="G52" s="19">
        <v>17.37</v>
      </c>
    </row>
    <row r="53" spans="1:7" ht="15" customHeight="1">
      <c r="A53" s="16" t="s">
        <v>456</v>
      </c>
      <c r="B53" s="17" t="s">
        <v>457</v>
      </c>
      <c r="C53" s="16" t="s">
        <v>406</v>
      </c>
      <c r="D53" s="16" t="s">
        <v>458</v>
      </c>
      <c r="E53" s="18">
        <v>30</v>
      </c>
      <c r="F53" s="19">
        <v>0.72</v>
      </c>
      <c r="G53" s="19">
        <v>21.6</v>
      </c>
    </row>
    <row r="54" spans="1:7" ht="20.1" customHeight="1">
      <c r="A54" s="16" t="s">
        <v>459</v>
      </c>
      <c r="B54" s="17" t="s">
        <v>460</v>
      </c>
      <c r="C54" s="16" t="s">
        <v>406</v>
      </c>
      <c r="D54" s="16" t="s">
        <v>458</v>
      </c>
      <c r="E54" s="18">
        <v>1</v>
      </c>
      <c r="F54" s="19">
        <v>896.94</v>
      </c>
      <c r="G54" s="19">
        <v>896.94</v>
      </c>
    </row>
    <row r="55" spans="1:7" ht="20.1" customHeight="1">
      <c r="A55" s="16" t="s">
        <v>461</v>
      </c>
      <c r="B55" s="17" t="s">
        <v>462</v>
      </c>
      <c r="C55" s="16" t="s">
        <v>406</v>
      </c>
      <c r="D55" s="16" t="s">
        <v>458</v>
      </c>
      <c r="E55" s="18">
        <v>1</v>
      </c>
      <c r="F55" s="19">
        <v>28.94</v>
      </c>
      <c r="G55" s="19">
        <v>28.94</v>
      </c>
    </row>
    <row r="56" spans="1:7" ht="20.1" customHeight="1">
      <c r="A56" s="16" t="s">
        <v>463</v>
      </c>
      <c r="B56" s="17" t="s">
        <v>464</v>
      </c>
      <c r="C56" s="16" t="s">
        <v>406</v>
      </c>
      <c r="D56" s="16" t="s">
        <v>458</v>
      </c>
      <c r="E56" s="18">
        <v>1</v>
      </c>
      <c r="F56" s="19">
        <v>391.3</v>
      </c>
      <c r="G56" s="19">
        <v>391.3</v>
      </c>
    </row>
    <row r="57" spans="1:7" ht="20.1" customHeight="1">
      <c r="A57" s="16" t="s">
        <v>465</v>
      </c>
      <c r="B57" s="17" t="s">
        <v>466</v>
      </c>
      <c r="C57" s="16" t="s">
        <v>406</v>
      </c>
      <c r="D57" s="16" t="s">
        <v>436</v>
      </c>
      <c r="E57" s="18">
        <v>3.44</v>
      </c>
      <c r="F57" s="19">
        <v>18</v>
      </c>
      <c r="G57" s="19">
        <v>61.92</v>
      </c>
    </row>
    <row r="58" spans="1:7" ht="20.1" customHeight="1">
      <c r="A58" s="16" t="s">
        <v>467</v>
      </c>
      <c r="B58" s="17" t="s">
        <v>468</v>
      </c>
      <c r="C58" s="16" t="s">
        <v>406</v>
      </c>
      <c r="D58" s="16" t="s">
        <v>458</v>
      </c>
      <c r="E58" s="18">
        <v>1</v>
      </c>
      <c r="F58" s="19">
        <v>21</v>
      </c>
      <c r="G58" s="19">
        <v>21</v>
      </c>
    </row>
    <row r="59" spans="1:7" ht="15" customHeight="1">
      <c r="A59" s="1"/>
      <c r="B59" s="1"/>
      <c r="C59" s="1"/>
      <c r="D59" s="1"/>
      <c r="E59" s="494" t="s">
        <v>440</v>
      </c>
      <c r="F59" s="495"/>
      <c r="G59" s="20">
        <v>2461.47</v>
      </c>
    </row>
    <row r="60" spans="1:7" ht="15" customHeight="1">
      <c r="A60" s="492" t="s">
        <v>419</v>
      </c>
      <c r="B60" s="493"/>
      <c r="C60" s="11" t="s">
        <v>399</v>
      </c>
      <c r="D60" s="11" t="s">
        <v>400</v>
      </c>
      <c r="E60" s="11" t="s">
        <v>401</v>
      </c>
      <c r="F60" s="11" t="s">
        <v>402</v>
      </c>
      <c r="G60" s="11" t="s">
        <v>403</v>
      </c>
    </row>
    <row r="61" spans="1:7" ht="20.1" customHeight="1">
      <c r="A61" s="16" t="s">
        <v>469</v>
      </c>
      <c r="B61" s="17" t="s">
        <v>470</v>
      </c>
      <c r="C61" s="16" t="s">
        <v>406</v>
      </c>
      <c r="D61" s="16" t="s">
        <v>471</v>
      </c>
      <c r="E61" s="18">
        <v>0.018</v>
      </c>
      <c r="F61" s="19">
        <v>393</v>
      </c>
      <c r="G61" s="19">
        <v>7.074</v>
      </c>
    </row>
    <row r="62" spans="1:7" ht="27.95" customHeight="1">
      <c r="A62" s="16" t="s">
        <v>472</v>
      </c>
      <c r="B62" s="17" t="s">
        <v>473</v>
      </c>
      <c r="C62" s="16" t="s">
        <v>406</v>
      </c>
      <c r="D62" s="16" t="s">
        <v>458</v>
      </c>
      <c r="E62" s="18">
        <v>1</v>
      </c>
      <c r="F62" s="19">
        <v>554.4</v>
      </c>
      <c r="G62" s="19">
        <v>554.4</v>
      </c>
    </row>
    <row r="63" spans="1:7" ht="20.1" customHeight="1">
      <c r="A63" s="16" t="s">
        <v>474</v>
      </c>
      <c r="B63" s="17" t="s">
        <v>475</v>
      </c>
      <c r="C63" s="16" t="s">
        <v>406</v>
      </c>
      <c r="D63" s="16" t="s">
        <v>433</v>
      </c>
      <c r="E63" s="18">
        <v>8</v>
      </c>
      <c r="F63" s="19">
        <v>34.2</v>
      </c>
      <c r="G63" s="19">
        <v>273.6</v>
      </c>
    </row>
    <row r="64" spans="1:7" ht="15" customHeight="1">
      <c r="A64" s="1"/>
      <c r="B64" s="1"/>
      <c r="C64" s="1"/>
      <c r="D64" s="1"/>
      <c r="E64" s="494" t="s">
        <v>424</v>
      </c>
      <c r="F64" s="495"/>
      <c r="G64" s="20">
        <v>835.07</v>
      </c>
    </row>
    <row r="65" spans="1:7" ht="15" customHeight="1">
      <c r="A65" s="1"/>
      <c r="B65" s="1"/>
      <c r="C65" s="1"/>
      <c r="D65" s="1"/>
      <c r="E65" s="496" t="s">
        <v>425</v>
      </c>
      <c r="F65" s="497"/>
      <c r="G65" s="10">
        <v>3978.15</v>
      </c>
    </row>
    <row r="66" spans="1:7" ht="9.95" customHeight="1">
      <c r="A66" s="1"/>
      <c r="B66" s="1"/>
      <c r="C66" s="498" t="s">
        <v>355</v>
      </c>
      <c r="D66" s="499"/>
      <c r="E66" s="1"/>
      <c r="F66" s="1"/>
      <c r="G66" s="1"/>
    </row>
    <row r="67" spans="1:7" ht="20.1" customHeight="1">
      <c r="A67" s="485" t="s">
        <v>476</v>
      </c>
      <c r="B67" s="486"/>
      <c r="C67" s="486"/>
      <c r="D67" s="486"/>
      <c r="E67" s="486"/>
      <c r="F67" s="486"/>
      <c r="G67" s="486"/>
    </row>
    <row r="68" spans="1:7" ht="15" customHeight="1">
      <c r="A68" s="492" t="s">
        <v>398</v>
      </c>
      <c r="B68" s="493"/>
      <c r="C68" s="11" t="s">
        <v>399</v>
      </c>
      <c r="D68" s="11" t="s">
        <v>400</v>
      </c>
      <c r="E68" s="11" t="s">
        <v>401</v>
      </c>
      <c r="F68" s="11" t="s">
        <v>402</v>
      </c>
      <c r="G68" s="11" t="s">
        <v>403</v>
      </c>
    </row>
    <row r="69" spans="1:7" ht="27.95" customHeight="1">
      <c r="A69" s="16" t="s">
        <v>477</v>
      </c>
      <c r="B69" s="17" t="s">
        <v>478</v>
      </c>
      <c r="C69" s="16" t="s">
        <v>406</v>
      </c>
      <c r="D69" s="16" t="s">
        <v>407</v>
      </c>
      <c r="E69" s="18">
        <v>24</v>
      </c>
      <c r="F69" s="19">
        <v>19.81</v>
      </c>
      <c r="G69" s="19">
        <v>489.7032</v>
      </c>
    </row>
    <row r="70" spans="1:7" ht="20.1" customHeight="1">
      <c r="A70" s="16" t="s">
        <v>414</v>
      </c>
      <c r="B70" s="17" t="s">
        <v>429</v>
      </c>
      <c r="C70" s="16" t="s">
        <v>406</v>
      </c>
      <c r="D70" s="16" t="s">
        <v>407</v>
      </c>
      <c r="E70" s="18">
        <v>24</v>
      </c>
      <c r="F70" s="19">
        <v>14.34</v>
      </c>
      <c r="G70" s="19">
        <v>354.4848</v>
      </c>
    </row>
    <row r="71" spans="1:7" ht="15" customHeight="1">
      <c r="A71" s="1"/>
      <c r="B71" s="1"/>
      <c r="C71" s="1"/>
      <c r="D71" s="1"/>
      <c r="E71" s="494" t="s">
        <v>418</v>
      </c>
      <c r="F71" s="495"/>
      <c r="G71" s="20">
        <v>844.18</v>
      </c>
    </row>
    <row r="72" spans="1:7" ht="15" customHeight="1">
      <c r="A72" s="492" t="s">
        <v>430</v>
      </c>
      <c r="B72" s="493"/>
      <c r="C72" s="11" t="s">
        <v>399</v>
      </c>
      <c r="D72" s="11" t="s">
        <v>400</v>
      </c>
      <c r="E72" s="11" t="s">
        <v>401</v>
      </c>
      <c r="F72" s="11" t="s">
        <v>402</v>
      </c>
      <c r="G72" s="11" t="s">
        <v>403</v>
      </c>
    </row>
    <row r="73" spans="1:7" ht="20.1" customHeight="1">
      <c r="A73" s="16" t="s">
        <v>479</v>
      </c>
      <c r="B73" s="17" t="s">
        <v>480</v>
      </c>
      <c r="C73" s="16" t="s">
        <v>406</v>
      </c>
      <c r="D73" s="16" t="s">
        <v>436</v>
      </c>
      <c r="E73" s="18">
        <v>2</v>
      </c>
      <c r="F73" s="19">
        <v>91.45</v>
      </c>
      <c r="G73" s="19">
        <v>182.9</v>
      </c>
    </row>
    <row r="74" spans="1:7" ht="20.1" customHeight="1">
      <c r="A74" s="16" t="s">
        <v>481</v>
      </c>
      <c r="B74" s="17" t="s">
        <v>482</v>
      </c>
      <c r="C74" s="16" t="s">
        <v>406</v>
      </c>
      <c r="D74" s="16" t="s">
        <v>436</v>
      </c>
      <c r="E74" s="18">
        <v>20</v>
      </c>
      <c r="F74" s="19">
        <v>10.8233</v>
      </c>
      <c r="G74" s="19">
        <v>216.466</v>
      </c>
    </row>
    <row r="75" spans="1:7" ht="20.1" customHeight="1">
      <c r="A75" s="16" t="s">
        <v>483</v>
      </c>
      <c r="B75" s="17" t="s">
        <v>484</v>
      </c>
      <c r="C75" s="16" t="s">
        <v>406</v>
      </c>
      <c r="D75" s="16" t="s">
        <v>458</v>
      </c>
      <c r="E75" s="18">
        <v>4</v>
      </c>
      <c r="F75" s="19">
        <v>6.8</v>
      </c>
      <c r="G75" s="19">
        <v>27.2</v>
      </c>
    </row>
    <row r="76" spans="1:7" ht="15" customHeight="1">
      <c r="A76" s="16" t="s">
        <v>485</v>
      </c>
      <c r="B76" s="17" t="s">
        <v>486</v>
      </c>
      <c r="C76" s="16" t="s">
        <v>406</v>
      </c>
      <c r="D76" s="16" t="s">
        <v>458</v>
      </c>
      <c r="E76" s="18">
        <v>3</v>
      </c>
      <c r="F76" s="19">
        <v>51.95</v>
      </c>
      <c r="G76" s="19">
        <v>155.85</v>
      </c>
    </row>
    <row r="77" spans="1:7" ht="20.1" customHeight="1">
      <c r="A77" s="16" t="s">
        <v>487</v>
      </c>
      <c r="B77" s="17" t="s">
        <v>488</v>
      </c>
      <c r="C77" s="16" t="s">
        <v>406</v>
      </c>
      <c r="D77" s="16" t="s">
        <v>458</v>
      </c>
      <c r="E77" s="18">
        <v>2</v>
      </c>
      <c r="F77" s="19">
        <v>3.99</v>
      </c>
      <c r="G77" s="19">
        <v>7.98</v>
      </c>
    </row>
    <row r="78" spans="1:7" ht="15" customHeight="1">
      <c r="A78" s="16" t="s">
        <v>489</v>
      </c>
      <c r="B78" s="17" t="s">
        <v>490</v>
      </c>
      <c r="C78" s="16" t="s">
        <v>406</v>
      </c>
      <c r="D78" s="16" t="s">
        <v>458</v>
      </c>
      <c r="E78" s="18">
        <v>1</v>
      </c>
      <c r="F78" s="19">
        <v>97.2507</v>
      </c>
      <c r="G78" s="19">
        <v>97.2507</v>
      </c>
    </row>
    <row r="79" spans="1:7" ht="15" customHeight="1">
      <c r="A79" s="16" t="s">
        <v>491</v>
      </c>
      <c r="B79" s="17" t="s">
        <v>492</v>
      </c>
      <c r="C79" s="16" t="s">
        <v>406</v>
      </c>
      <c r="D79" s="16" t="s">
        <v>436</v>
      </c>
      <c r="E79" s="18">
        <v>1</v>
      </c>
      <c r="F79" s="19">
        <v>15.44</v>
      </c>
      <c r="G79" s="19">
        <v>15.44</v>
      </c>
    </row>
    <row r="80" spans="1:7" ht="15" customHeight="1">
      <c r="A80" s="16" t="s">
        <v>493</v>
      </c>
      <c r="B80" s="17" t="s">
        <v>494</v>
      </c>
      <c r="C80" s="16" t="s">
        <v>406</v>
      </c>
      <c r="D80" s="16" t="s">
        <v>436</v>
      </c>
      <c r="E80" s="18">
        <v>6</v>
      </c>
      <c r="F80" s="19">
        <v>54.1</v>
      </c>
      <c r="G80" s="19">
        <v>324.6</v>
      </c>
    </row>
    <row r="81" spans="1:7" ht="15" customHeight="1">
      <c r="A81" s="16" t="s">
        <v>495</v>
      </c>
      <c r="B81" s="17" t="s">
        <v>496</v>
      </c>
      <c r="C81" s="16" t="s">
        <v>406</v>
      </c>
      <c r="D81" s="16" t="s">
        <v>458</v>
      </c>
      <c r="E81" s="18">
        <v>4</v>
      </c>
      <c r="F81" s="19">
        <v>5.09</v>
      </c>
      <c r="G81" s="19">
        <v>20.36</v>
      </c>
    </row>
    <row r="82" spans="1:7" ht="15" customHeight="1">
      <c r="A82" s="16" t="s">
        <v>497</v>
      </c>
      <c r="B82" s="17" t="s">
        <v>498</v>
      </c>
      <c r="C82" s="16" t="s">
        <v>406</v>
      </c>
      <c r="D82" s="16" t="s">
        <v>458</v>
      </c>
      <c r="E82" s="18">
        <v>4</v>
      </c>
      <c r="F82" s="19">
        <v>25.4</v>
      </c>
      <c r="G82" s="19">
        <v>101.6</v>
      </c>
    </row>
    <row r="83" spans="1:7" ht="15" customHeight="1">
      <c r="A83" s="16" t="s">
        <v>499</v>
      </c>
      <c r="B83" s="17" t="s">
        <v>500</v>
      </c>
      <c r="C83" s="16" t="s">
        <v>406</v>
      </c>
      <c r="D83" s="16" t="s">
        <v>458</v>
      </c>
      <c r="E83" s="18">
        <v>1</v>
      </c>
      <c r="F83" s="19">
        <v>2.06</v>
      </c>
      <c r="G83" s="19">
        <v>2.06</v>
      </c>
    </row>
    <row r="84" spans="1:7" ht="15" customHeight="1">
      <c r="A84" s="1"/>
      <c r="B84" s="1"/>
      <c r="C84" s="1"/>
      <c r="D84" s="1"/>
      <c r="E84" s="494" t="s">
        <v>440</v>
      </c>
      <c r="F84" s="495"/>
      <c r="G84" s="20">
        <v>1151.71</v>
      </c>
    </row>
    <row r="85" spans="1:7" ht="15" customHeight="1">
      <c r="A85" s="1"/>
      <c r="B85" s="1"/>
      <c r="C85" s="1"/>
      <c r="D85" s="1"/>
      <c r="E85" s="496" t="s">
        <v>425</v>
      </c>
      <c r="F85" s="497"/>
      <c r="G85" s="10">
        <v>1995.89</v>
      </c>
    </row>
    <row r="86" spans="1:7" ht="9.95" customHeight="1">
      <c r="A86" s="1"/>
      <c r="B86" s="1"/>
      <c r="C86" s="498" t="s">
        <v>355</v>
      </c>
      <c r="D86" s="499"/>
      <c r="E86" s="1"/>
      <c r="F86" s="1"/>
      <c r="G86" s="1"/>
    </row>
    <row r="87" spans="1:7" ht="20.1" customHeight="1">
      <c r="A87" s="485" t="s">
        <v>501</v>
      </c>
      <c r="B87" s="486"/>
      <c r="C87" s="486"/>
      <c r="D87" s="486"/>
      <c r="E87" s="486"/>
      <c r="F87" s="486"/>
      <c r="G87" s="486"/>
    </row>
    <row r="88" spans="1:7" ht="15" customHeight="1">
      <c r="A88" s="492" t="s">
        <v>398</v>
      </c>
      <c r="B88" s="493"/>
      <c r="C88" s="11" t="s">
        <v>399</v>
      </c>
      <c r="D88" s="11" t="s">
        <v>400</v>
      </c>
      <c r="E88" s="11" t="s">
        <v>401</v>
      </c>
      <c r="F88" s="11" t="s">
        <v>402</v>
      </c>
      <c r="G88" s="11" t="s">
        <v>403</v>
      </c>
    </row>
    <row r="89" spans="1:7" ht="27.95" customHeight="1">
      <c r="A89" s="16" t="s">
        <v>427</v>
      </c>
      <c r="B89" s="17" t="s">
        <v>428</v>
      </c>
      <c r="C89" s="16" t="s">
        <v>406</v>
      </c>
      <c r="D89" s="16" t="s">
        <v>407</v>
      </c>
      <c r="E89" s="18">
        <v>2</v>
      </c>
      <c r="F89" s="19">
        <v>21.33</v>
      </c>
      <c r="G89" s="19">
        <v>43.9398</v>
      </c>
    </row>
    <row r="90" spans="1:7" ht="20.1" customHeight="1">
      <c r="A90" s="16" t="s">
        <v>502</v>
      </c>
      <c r="B90" s="17" t="s">
        <v>503</v>
      </c>
      <c r="C90" s="16" t="s">
        <v>406</v>
      </c>
      <c r="D90" s="16" t="s">
        <v>407</v>
      </c>
      <c r="E90" s="18">
        <v>4</v>
      </c>
      <c r="F90" s="19">
        <v>19.81</v>
      </c>
      <c r="G90" s="19">
        <v>81.6172</v>
      </c>
    </row>
    <row r="91" spans="1:7" ht="20.1" customHeight="1">
      <c r="A91" s="16" t="s">
        <v>414</v>
      </c>
      <c r="B91" s="17" t="s">
        <v>429</v>
      </c>
      <c r="C91" s="16" t="s">
        <v>406</v>
      </c>
      <c r="D91" s="16" t="s">
        <v>407</v>
      </c>
      <c r="E91" s="18">
        <v>2</v>
      </c>
      <c r="F91" s="19">
        <v>14.34</v>
      </c>
      <c r="G91" s="19">
        <v>29.5404</v>
      </c>
    </row>
    <row r="92" spans="1:7" ht="15" customHeight="1">
      <c r="A92" s="1"/>
      <c r="B92" s="1"/>
      <c r="C92" s="1"/>
      <c r="D92" s="1"/>
      <c r="E92" s="494" t="s">
        <v>418</v>
      </c>
      <c r="F92" s="495"/>
      <c r="G92" s="20">
        <v>155.1</v>
      </c>
    </row>
    <row r="93" spans="1:7" ht="15" customHeight="1">
      <c r="A93" s="492" t="s">
        <v>430</v>
      </c>
      <c r="B93" s="493"/>
      <c r="C93" s="11" t="s">
        <v>399</v>
      </c>
      <c r="D93" s="11" t="s">
        <v>400</v>
      </c>
      <c r="E93" s="11" t="s">
        <v>401</v>
      </c>
      <c r="F93" s="11" t="s">
        <v>402</v>
      </c>
      <c r="G93" s="11" t="s">
        <v>403</v>
      </c>
    </row>
    <row r="94" spans="1:7" ht="27.95" customHeight="1">
      <c r="A94" s="16" t="s">
        <v>504</v>
      </c>
      <c r="B94" s="17" t="s">
        <v>505</v>
      </c>
      <c r="C94" s="16" t="s">
        <v>406</v>
      </c>
      <c r="D94" s="16" t="s">
        <v>439</v>
      </c>
      <c r="E94" s="18">
        <v>5</v>
      </c>
      <c r="F94" s="19">
        <v>20.0865</v>
      </c>
      <c r="G94" s="19">
        <v>100.4325</v>
      </c>
    </row>
    <row r="95" spans="1:7" ht="20.1" customHeight="1">
      <c r="A95" s="16" t="s">
        <v>506</v>
      </c>
      <c r="B95" s="17" t="s">
        <v>507</v>
      </c>
      <c r="C95" s="16" t="s">
        <v>406</v>
      </c>
      <c r="D95" s="16" t="s">
        <v>508</v>
      </c>
      <c r="E95" s="18">
        <v>0.2</v>
      </c>
      <c r="F95" s="19">
        <v>53.56</v>
      </c>
      <c r="G95" s="19">
        <v>10.712</v>
      </c>
    </row>
    <row r="96" spans="1:7" ht="15" customHeight="1">
      <c r="A96" s="16" t="s">
        <v>434</v>
      </c>
      <c r="B96" s="17" t="s">
        <v>435</v>
      </c>
      <c r="C96" s="16" t="s">
        <v>406</v>
      </c>
      <c r="D96" s="16" t="s">
        <v>436</v>
      </c>
      <c r="E96" s="18">
        <v>9.2</v>
      </c>
      <c r="F96" s="19">
        <v>6.3</v>
      </c>
      <c r="G96" s="19">
        <v>57.96</v>
      </c>
    </row>
    <row r="97" spans="1:7" ht="20.1" customHeight="1">
      <c r="A97" s="16" t="s">
        <v>437</v>
      </c>
      <c r="B97" s="17" t="s">
        <v>438</v>
      </c>
      <c r="C97" s="16" t="s">
        <v>406</v>
      </c>
      <c r="D97" s="16" t="s">
        <v>439</v>
      </c>
      <c r="E97" s="18">
        <v>0.3</v>
      </c>
      <c r="F97" s="19">
        <v>17.37</v>
      </c>
      <c r="G97" s="19">
        <v>5.211</v>
      </c>
    </row>
    <row r="98" spans="1:7" ht="15" customHeight="1">
      <c r="A98" s="1"/>
      <c r="B98" s="1"/>
      <c r="C98" s="1"/>
      <c r="D98" s="1"/>
      <c r="E98" s="494" t="s">
        <v>440</v>
      </c>
      <c r="F98" s="495"/>
      <c r="G98" s="20">
        <v>174.31</v>
      </c>
    </row>
    <row r="99" spans="1:7" ht="15" customHeight="1">
      <c r="A99" s="492" t="s">
        <v>419</v>
      </c>
      <c r="B99" s="493"/>
      <c r="C99" s="11" t="s">
        <v>399</v>
      </c>
      <c r="D99" s="11" t="s">
        <v>400</v>
      </c>
      <c r="E99" s="11" t="s">
        <v>401</v>
      </c>
      <c r="F99" s="11" t="s">
        <v>402</v>
      </c>
      <c r="G99" s="11" t="s">
        <v>403</v>
      </c>
    </row>
    <row r="100" spans="1:7" ht="20.1" customHeight="1">
      <c r="A100" s="16" t="s">
        <v>509</v>
      </c>
      <c r="B100" s="17" t="s">
        <v>510</v>
      </c>
      <c r="C100" s="16" t="s">
        <v>406</v>
      </c>
      <c r="D100" s="16" t="s">
        <v>407</v>
      </c>
      <c r="E100" s="18">
        <v>1</v>
      </c>
      <c r="F100" s="19">
        <v>133.15</v>
      </c>
      <c r="G100" s="19">
        <v>133.15</v>
      </c>
    </row>
    <row r="101" spans="1:7" ht="15" customHeight="1">
      <c r="A101" s="1"/>
      <c r="B101" s="1"/>
      <c r="C101" s="1"/>
      <c r="D101" s="1"/>
      <c r="E101" s="494" t="s">
        <v>424</v>
      </c>
      <c r="F101" s="495"/>
      <c r="G101" s="20">
        <v>133.15</v>
      </c>
    </row>
    <row r="102" spans="1:7" ht="15" customHeight="1">
      <c r="A102" s="1"/>
      <c r="B102" s="1"/>
      <c r="C102" s="1"/>
      <c r="D102" s="1"/>
      <c r="E102" s="496" t="s">
        <v>425</v>
      </c>
      <c r="F102" s="497"/>
      <c r="G102" s="10">
        <v>462.57</v>
      </c>
    </row>
    <row r="103" spans="1:7" ht="9.95" customHeight="1">
      <c r="A103" s="1"/>
      <c r="B103" s="1"/>
      <c r="C103" s="498" t="s">
        <v>355</v>
      </c>
      <c r="D103" s="499"/>
      <c r="E103" s="1"/>
      <c r="F103" s="1"/>
      <c r="G103" s="1"/>
    </row>
    <row r="104" spans="1:7" ht="27" customHeight="1">
      <c r="A104" s="485" t="s">
        <v>511</v>
      </c>
      <c r="B104" s="486"/>
      <c r="C104" s="486"/>
      <c r="D104" s="486"/>
      <c r="E104" s="486"/>
      <c r="F104" s="486"/>
      <c r="G104" s="486"/>
    </row>
    <row r="105" spans="1:7" ht="15" customHeight="1">
      <c r="A105" s="492" t="s">
        <v>398</v>
      </c>
      <c r="B105" s="493"/>
      <c r="C105" s="11" t="s">
        <v>399</v>
      </c>
      <c r="D105" s="11" t="s">
        <v>400</v>
      </c>
      <c r="E105" s="11" t="s">
        <v>401</v>
      </c>
      <c r="F105" s="11" t="s">
        <v>402</v>
      </c>
      <c r="G105" s="11" t="s">
        <v>403</v>
      </c>
    </row>
    <row r="106" spans="1:7" ht="20.1" customHeight="1">
      <c r="A106" s="16" t="s">
        <v>512</v>
      </c>
      <c r="B106" s="17" t="s">
        <v>513</v>
      </c>
      <c r="C106" s="16" t="s">
        <v>406</v>
      </c>
      <c r="D106" s="16" t="s">
        <v>407</v>
      </c>
      <c r="E106" s="18">
        <v>0.0007</v>
      </c>
      <c r="F106" s="19">
        <v>19.81</v>
      </c>
      <c r="G106" s="19">
        <v>0.01428301</v>
      </c>
    </row>
    <row r="107" spans="1:7" ht="27.95" customHeight="1">
      <c r="A107" s="16" t="s">
        <v>514</v>
      </c>
      <c r="B107" s="17" t="s">
        <v>515</v>
      </c>
      <c r="C107" s="16" t="s">
        <v>406</v>
      </c>
      <c r="D107" s="16" t="s">
        <v>407</v>
      </c>
      <c r="E107" s="18">
        <v>0.0283</v>
      </c>
      <c r="F107" s="19">
        <v>19.81</v>
      </c>
      <c r="G107" s="19">
        <v>0.57744169</v>
      </c>
    </row>
    <row r="108" spans="1:7" ht="20.1" customHeight="1">
      <c r="A108" s="16" t="s">
        <v>502</v>
      </c>
      <c r="B108" s="17" t="s">
        <v>503</v>
      </c>
      <c r="C108" s="16" t="s">
        <v>406</v>
      </c>
      <c r="D108" s="16" t="s">
        <v>407</v>
      </c>
      <c r="E108" s="18">
        <v>0.01</v>
      </c>
      <c r="F108" s="19">
        <v>19.81</v>
      </c>
      <c r="G108" s="19">
        <v>0.204043</v>
      </c>
    </row>
    <row r="109" spans="1:7" ht="20.1" customHeight="1">
      <c r="A109" s="16" t="s">
        <v>414</v>
      </c>
      <c r="B109" s="17" t="s">
        <v>429</v>
      </c>
      <c r="C109" s="16" t="s">
        <v>406</v>
      </c>
      <c r="D109" s="16" t="s">
        <v>407</v>
      </c>
      <c r="E109" s="18">
        <v>0.0709</v>
      </c>
      <c r="F109" s="19">
        <v>14.34</v>
      </c>
      <c r="G109" s="19">
        <v>1.04720718</v>
      </c>
    </row>
    <row r="110" spans="1:7" ht="15" customHeight="1">
      <c r="A110" s="1"/>
      <c r="B110" s="1"/>
      <c r="C110" s="1"/>
      <c r="D110" s="1"/>
      <c r="E110" s="494" t="s">
        <v>418</v>
      </c>
      <c r="F110" s="495"/>
      <c r="G110" s="20">
        <v>1.84</v>
      </c>
    </row>
    <row r="111" spans="1:7" ht="15" customHeight="1">
      <c r="A111" s="492" t="s">
        <v>430</v>
      </c>
      <c r="B111" s="493"/>
      <c r="C111" s="11" t="s">
        <v>399</v>
      </c>
      <c r="D111" s="11" t="s">
        <v>400</v>
      </c>
      <c r="E111" s="11" t="s">
        <v>401</v>
      </c>
      <c r="F111" s="11" t="s">
        <v>402</v>
      </c>
      <c r="G111" s="11" t="s">
        <v>403</v>
      </c>
    </row>
    <row r="112" spans="1:7" ht="15" customHeight="1">
      <c r="A112" s="16" t="s">
        <v>516</v>
      </c>
      <c r="B112" s="17" t="s">
        <v>517</v>
      </c>
      <c r="C112" s="16" t="s">
        <v>406</v>
      </c>
      <c r="D112" s="16" t="s">
        <v>439</v>
      </c>
      <c r="E112" s="18">
        <v>0.00013</v>
      </c>
      <c r="F112" s="19">
        <v>11.9</v>
      </c>
      <c r="G112" s="19">
        <v>0.001547</v>
      </c>
    </row>
    <row r="113" spans="1:7" ht="20.1" customHeight="1">
      <c r="A113" s="16" t="s">
        <v>518</v>
      </c>
      <c r="B113" s="17" t="s">
        <v>519</v>
      </c>
      <c r="C113" s="16" t="s">
        <v>406</v>
      </c>
      <c r="D113" s="16" t="s">
        <v>439</v>
      </c>
      <c r="E113" s="18">
        <v>0.00189</v>
      </c>
      <c r="F113" s="19">
        <v>10.4</v>
      </c>
      <c r="G113" s="19">
        <v>0.019656</v>
      </c>
    </row>
    <row r="114" spans="1:7" ht="15" customHeight="1">
      <c r="A114" s="16" t="s">
        <v>520</v>
      </c>
      <c r="B114" s="17" t="s">
        <v>521</v>
      </c>
      <c r="C114" s="16" t="s">
        <v>406</v>
      </c>
      <c r="D114" s="16" t="s">
        <v>436</v>
      </c>
      <c r="E114" s="18">
        <v>0.00054</v>
      </c>
      <c r="F114" s="19">
        <v>10.65</v>
      </c>
      <c r="G114" s="19">
        <v>0.005751</v>
      </c>
    </row>
    <row r="115" spans="1:7" ht="15" customHeight="1">
      <c r="A115" s="16" t="s">
        <v>434</v>
      </c>
      <c r="B115" s="17" t="s">
        <v>435</v>
      </c>
      <c r="C115" s="16" t="s">
        <v>406</v>
      </c>
      <c r="D115" s="16" t="s">
        <v>436</v>
      </c>
      <c r="E115" s="18">
        <v>0.0225</v>
      </c>
      <c r="F115" s="19">
        <v>6.3</v>
      </c>
      <c r="G115" s="19">
        <v>0.14175</v>
      </c>
    </row>
    <row r="116" spans="1:7" ht="20.1" customHeight="1">
      <c r="A116" s="16" t="s">
        <v>437</v>
      </c>
      <c r="B116" s="17" t="s">
        <v>438</v>
      </c>
      <c r="C116" s="16" t="s">
        <v>406</v>
      </c>
      <c r="D116" s="16" t="s">
        <v>439</v>
      </c>
      <c r="E116" s="18">
        <v>0.002</v>
      </c>
      <c r="F116" s="19">
        <v>17.37</v>
      </c>
      <c r="G116" s="19">
        <v>0.03474</v>
      </c>
    </row>
    <row r="117" spans="1:7" ht="15" customHeight="1">
      <c r="A117" s="1"/>
      <c r="B117" s="1"/>
      <c r="C117" s="1"/>
      <c r="D117" s="1"/>
      <c r="E117" s="494" t="s">
        <v>440</v>
      </c>
      <c r="F117" s="495"/>
      <c r="G117" s="20">
        <v>0.2</v>
      </c>
    </row>
    <row r="118" spans="1:7" ht="15" customHeight="1">
      <c r="A118" s="492" t="s">
        <v>419</v>
      </c>
      <c r="B118" s="493"/>
      <c r="C118" s="11" t="s">
        <v>399</v>
      </c>
      <c r="D118" s="11" t="s">
        <v>400</v>
      </c>
      <c r="E118" s="11" t="s">
        <v>401</v>
      </c>
      <c r="F118" s="11" t="s">
        <v>402</v>
      </c>
      <c r="G118" s="11" t="s">
        <v>403</v>
      </c>
    </row>
    <row r="119" spans="1:7" ht="36" customHeight="1">
      <c r="A119" s="16" t="s">
        <v>522</v>
      </c>
      <c r="B119" s="17" t="s">
        <v>523</v>
      </c>
      <c r="C119" s="16" t="s">
        <v>406</v>
      </c>
      <c r="D119" s="16" t="s">
        <v>471</v>
      </c>
      <c r="E119" s="18">
        <v>0.001</v>
      </c>
      <c r="F119" s="19">
        <v>280.98</v>
      </c>
      <c r="G119" s="19">
        <v>0.28098</v>
      </c>
    </row>
    <row r="120" spans="1:7" ht="36" customHeight="1">
      <c r="A120" s="16" t="s">
        <v>524</v>
      </c>
      <c r="B120" s="17" t="s">
        <v>525</v>
      </c>
      <c r="C120" s="16" t="s">
        <v>406</v>
      </c>
      <c r="D120" s="16" t="s">
        <v>471</v>
      </c>
      <c r="E120" s="18">
        <v>0.001</v>
      </c>
      <c r="F120" s="19">
        <v>72.79</v>
      </c>
      <c r="G120" s="19">
        <v>0.07279</v>
      </c>
    </row>
    <row r="121" spans="1:7" ht="44.1" customHeight="1">
      <c r="A121" s="16" t="s">
        <v>526</v>
      </c>
      <c r="B121" s="17" t="s">
        <v>527</v>
      </c>
      <c r="C121" s="16" t="s">
        <v>406</v>
      </c>
      <c r="D121" s="16" t="s">
        <v>471</v>
      </c>
      <c r="E121" s="18">
        <v>0.001</v>
      </c>
      <c r="F121" s="19">
        <v>95.65</v>
      </c>
      <c r="G121" s="19">
        <v>0.09565</v>
      </c>
    </row>
    <row r="122" spans="1:7" ht="20.1" customHeight="1">
      <c r="A122" s="16" t="s">
        <v>528</v>
      </c>
      <c r="B122" s="17" t="s">
        <v>529</v>
      </c>
      <c r="C122" s="16" t="s">
        <v>406</v>
      </c>
      <c r="D122" s="16" t="s">
        <v>439</v>
      </c>
      <c r="E122" s="18">
        <v>0.0054</v>
      </c>
      <c r="F122" s="19">
        <v>9.58</v>
      </c>
      <c r="G122" s="19">
        <v>0.051732</v>
      </c>
    </row>
    <row r="123" spans="1:7" ht="20.1" customHeight="1">
      <c r="A123" s="16" t="s">
        <v>474</v>
      </c>
      <c r="B123" s="17" t="s">
        <v>475</v>
      </c>
      <c r="C123" s="16" t="s">
        <v>406</v>
      </c>
      <c r="D123" s="16" t="s">
        <v>433</v>
      </c>
      <c r="E123" s="18">
        <v>0.0172</v>
      </c>
      <c r="F123" s="19">
        <v>34.2</v>
      </c>
      <c r="G123" s="19">
        <v>0.58824</v>
      </c>
    </row>
    <row r="124" spans="1:7" ht="15" customHeight="1">
      <c r="A124" s="1"/>
      <c r="B124" s="1"/>
      <c r="C124" s="1"/>
      <c r="D124" s="1"/>
      <c r="E124" s="494" t="s">
        <v>424</v>
      </c>
      <c r="F124" s="495"/>
      <c r="G124" s="20">
        <v>1.09</v>
      </c>
    </row>
    <row r="125" spans="1:7" ht="15" customHeight="1">
      <c r="A125" s="1"/>
      <c r="B125" s="1"/>
      <c r="C125" s="1"/>
      <c r="D125" s="1"/>
      <c r="E125" s="496" t="s">
        <v>425</v>
      </c>
      <c r="F125" s="497"/>
      <c r="G125" s="10">
        <v>3.13</v>
      </c>
    </row>
    <row r="126" spans="1:7" ht="9.95" customHeight="1">
      <c r="A126" s="1"/>
      <c r="B126" s="1"/>
      <c r="C126" s="498" t="s">
        <v>355</v>
      </c>
      <c r="D126" s="499"/>
      <c r="E126" s="1"/>
      <c r="F126" s="1"/>
      <c r="G126" s="1"/>
    </row>
    <row r="127" spans="1:7" ht="27" customHeight="1">
      <c r="A127" s="485" t="s">
        <v>530</v>
      </c>
      <c r="B127" s="486"/>
      <c r="C127" s="486"/>
      <c r="D127" s="486"/>
      <c r="E127" s="486"/>
      <c r="F127" s="486"/>
      <c r="G127" s="486"/>
    </row>
    <row r="128" spans="1:7" ht="15" customHeight="1">
      <c r="A128" s="492" t="s">
        <v>398</v>
      </c>
      <c r="B128" s="493"/>
      <c r="C128" s="11" t="s">
        <v>399</v>
      </c>
      <c r="D128" s="11" t="s">
        <v>400</v>
      </c>
      <c r="E128" s="11" t="s">
        <v>401</v>
      </c>
      <c r="F128" s="11" t="s">
        <v>402</v>
      </c>
      <c r="G128" s="11" t="s">
        <v>403</v>
      </c>
    </row>
    <row r="129" spans="1:7" ht="27.95" customHeight="1">
      <c r="A129" s="16" t="s">
        <v>427</v>
      </c>
      <c r="B129" s="17" t="s">
        <v>428</v>
      </c>
      <c r="C129" s="16" t="s">
        <v>406</v>
      </c>
      <c r="D129" s="16" t="s">
        <v>407</v>
      </c>
      <c r="E129" s="18">
        <v>2</v>
      </c>
      <c r="F129" s="19">
        <v>21.33</v>
      </c>
      <c r="G129" s="19">
        <v>43.9398</v>
      </c>
    </row>
    <row r="130" spans="1:7" ht="15" customHeight="1">
      <c r="A130" s="1"/>
      <c r="B130" s="1"/>
      <c r="C130" s="1"/>
      <c r="D130" s="1"/>
      <c r="E130" s="494" t="s">
        <v>418</v>
      </c>
      <c r="F130" s="495"/>
      <c r="G130" s="20">
        <v>43.94</v>
      </c>
    </row>
    <row r="131" spans="1:7" ht="15" customHeight="1">
      <c r="A131" s="492" t="s">
        <v>430</v>
      </c>
      <c r="B131" s="493"/>
      <c r="C131" s="11" t="s">
        <v>399</v>
      </c>
      <c r="D131" s="11" t="s">
        <v>400</v>
      </c>
      <c r="E131" s="11" t="s">
        <v>401</v>
      </c>
      <c r="F131" s="11" t="s">
        <v>402</v>
      </c>
      <c r="G131" s="11" t="s">
        <v>403</v>
      </c>
    </row>
    <row r="132" spans="1:7" ht="20.1" customHeight="1">
      <c r="A132" s="16" t="s">
        <v>431</v>
      </c>
      <c r="B132" s="17" t="s">
        <v>432</v>
      </c>
      <c r="C132" s="16" t="s">
        <v>406</v>
      </c>
      <c r="D132" s="16" t="s">
        <v>433</v>
      </c>
      <c r="E132" s="18">
        <v>0.01</v>
      </c>
      <c r="F132" s="19">
        <v>20.61</v>
      </c>
      <c r="G132" s="19">
        <v>0.2061</v>
      </c>
    </row>
    <row r="133" spans="1:7" ht="20.1" customHeight="1">
      <c r="A133" s="16" t="s">
        <v>531</v>
      </c>
      <c r="B133" s="17" t="s">
        <v>532</v>
      </c>
      <c r="C133" s="16" t="s">
        <v>406</v>
      </c>
      <c r="D133" s="16" t="s">
        <v>436</v>
      </c>
      <c r="E133" s="18">
        <v>0.25</v>
      </c>
      <c r="F133" s="19">
        <v>1.97</v>
      </c>
      <c r="G133" s="19">
        <v>0.4925</v>
      </c>
    </row>
    <row r="134" spans="1:7" ht="15" customHeight="1">
      <c r="A134" s="16" t="s">
        <v>520</v>
      </c>
      <c r="B134" s="17" t="s">
        <v>521</v>
      </c>
      <c r="C134" s="16" t="s">
        <v>406</v>
      </c>
      <c r="D134" s="16" t="s">
        <v>436</v>
      </c>
      <c r="E134" s="18">
        <v>0.02</v>
      </c>
      <c r="F134" s="19">
        <v>10.65</v>
      </c>
      <c r="G134" s="19">
        <v>0.213</v>
      </c>
    </row>
    <row r="135" spans="1:7" ht="20.1" customHeight="1">
      <c r="A135" s="16" t="s">
        <v>437</v>
      </c>
      <c r="B135" s="17" t="s">
        <v>438</v>
      </c>
      <c r="C135" s="16" t="s">
        <v>406</v>
      </c>
      <c r="D135" s="16" t="s">
        <v>439</v>
      </c>
      <c r="E135" s="18">
        <v>0.02</v>
      </c>
      <c r="F135" s="19">
        <v>17.37</v>
      </c>
      <c r="G135" s="19">
        <v>0.3474</v>
      </c>
    </row>
    <row r="136" spans="1:7" ht="15" customHeight="1">
      <c r="A136" s="16" t="s">
        <v>533</v>
      </c>
      <c r="B136" s="17" t="s">
        <v>534</v>
      </c>
      <c r="C136" s="16" t="s">
        <v>406</v>
      </c>
      <c r="D136" s="16" t="s">
        <v>458</v>
      </c>
      <c r="E136" s="18">
        <v>0.02</v>
      </c>
      <c r="F136" s="19">
        <v>2.12</v>
      </c>
      <c r="G136" s="19">
        <v>0.0424</v>
      </c>
    </row>
    <row r="137" spans="1:7" ht="20.1" customHeight="1">
      <c r="A137" s="16" t="s">
        <v>535</v>
      </c>
      <c r="B137" s="17" t="s">
        <v>536</v>
      </c>
      <c r="C137" s="16" t="s">
        <v>406</v>
      </c>
      <c r="D137" s="16" t="s">
        <v>433</v>
      </c>
      <c r="E137" s="18">
        <v>0.25</v>
      </c>
      <c r="F137" s="19">
        <v>61.8</v>
      </c>
      <c r="G137" s="19">
        <v>15.45</v>
      </c>
    </row>
    <row r="138" spans="1:7" ht="20.1" customHeight="1">
      <c r="A138" s="16" t="s">
        <v>537</v>
      </c>
      <c r="B138" s="17" t="s">
        <v>538</v>
      </c>
      <c r="C138" s="16" t="s">
        <v>406</v>
      </c>
      <c r="D138" s="16" t="s">
        <v>458</v>
      </c>
      <c r="E138" s="18">
        <v>1</v>
      </c>
      <c r="F138" s="19">
        <v>39.1</v>
      </c>
      <c r="G138" s="19">
        <v>39.1</v>
      </c>
    </row>
    <row r="139" spans="1:7" ht="15" customHeight="1">
      <c r="A139" s="1"/>
      <c r="B139" s="1"/>
      <c r="C139" s="1"/>
      <c r="D139" s="1"/>
      <c r="E139" s="494" t="s">
        <v>440</v>
      </c>
      <c r="F139" s="495"/>
      <c r="G139" s="20">
        <v>55.85</v>
      </c>
    </row>
    <row r="140" spans="1:7" ht="15" customHeight="1">
      <c r="A140" s="1"/>
      <c r="B140" s="1"/>
      <c r="C140" s="1"/>
      <c r="D140" s="1"/>
      <c r="E140" s="496" t="s">
        <v>425</v>
      </c>
      <c r="F140" s="497"/>
      <c r="G140" s="10">
        <v>99.79</v>
      </c>
    </row>
    <row r="141" spans="1:7" ht="9.95" customHeight="1">
      <c r="A141" s="1"/>
      <c r="B141" s="1"/>
      <c r="C141" s="498" t="s">
        <v>355</v>
      </c>
      <c r="D141" s="499"/>
      <c r="E141" s="1"/>
      <c r="F141" s="1"/>
      <c r="G141" s="1"/>
    </row>
    <row r="142" spans="1:7" ht="20.1" customHeight="1">
      <c r="A142" s="485" t="s">
        <v>539</v>
      </c>
      <c r="B142" s="486"/>
      <c r="C142" s="486"/>
      <c r="D142" s="486"/>
      <c r="E142" s="486"/>
      <c r="F142" s="486"/>
      <c r="G142" s="486"/>
    </row>
    <row r="143" spans="1:7" ht="15" customHeight="1">
      <c r="A143" s="492" t="s">
        <v>398</v>
      </c>
      <c r="B143" s="493"/>
      <c r="C143" s="11" t="s">
        <v>399</v>
      </c>
      <c r="D143" s="11" t="s">
        <v>400</v>
      </c>
      <c r="E143" s="11" t="s">
        <v>401</v>
      </c>
      <c r="F143" s="11" t="s">
        <v>402</v>
      </c>
      <c r="G143" s="11" t="s">
        <v>403</v>
      </c>
    </row>
    <row r="144" spans="1:7" ht="27.95" customHeight="1">
      <c r="A144" s="16" t="s">
        <v>427</v>
      </c>
      <c r="B144" s="17" t="s">
        <v>428</v>
      </c>
      <c r="C144" s="16" t="s">
        <v>406</v>
      </c>
      <c r="D144" s="16" t="s">
        <v>407</v>
      </c>
      <c r="E144" s="18">
        <v>0.2</v>
      </c>
      <c r="F144" s="19">
        <v>21.33</v>
      </c>
      <c r="G144" s="19">
        <v>4.39398</v>
      </c>
    </row>
    <row r="145" spans="1:7" ht="20.1" customHeight="1">
      <c r="A145" s="16" t="s">
        <v>502</v>
      </c>
      <c r="B145" s="17" t="s">
        <v>503</v>
      </c>
      <c r="C145" s="16" t="s">
        <v>406</v>
      </c>
      <c r="D145" s="16" t="s">
        <v>407</v>
      </c>
      <c r="E145" s="18">
        <v>2</v>
      </c>
      <c r="F145" s="19">
        <v>19.81</v>
      </c>
      <c r="G145" s="19">
        <v>40.8086</v>
      </c>
    </row>
    <row r="146" spans="1:7" ht="20.1" customHeight="1">
      <c r="A146" s="16" t="s">
        <v>414</v>
      </c>
      <c r="B146" s="17" t="s">
        <v>429</v>
      </c>
      <c r="C146" s="16" t="s">
        <v>406</v>
      </c>
      <c r="D146" s="16" t="s">
        <v>407</v>
      </c>
      <c r="E146" s="18">
        <v>0.2</v>
      </c>
      <c r="F146" s="19">
        <v>14.34</v>
      </c>
      <c r="G146" s="19">
        <v>2.95404</v>
      </c>
    </row>
    <row r="147" spans="1:7" ht="15" customHeight="1">
      <c r="A147" s="1"/>
      <c r="B147" s="1"/>
      <c r="C147" s="1"/>
      <c r="D147" s="1"/>
      <c r="E147" s="494" t="s">
        <v>418</v>
      </c>
      <c r="F147" s="495"/>
      <c r="G147" s="20">
        <v>48.15</v>
      </c>
    </row>
    <row r="148" spans="1:7" ht="15" customHeight="1">
      <c r="A148" s="492" t="s">
        <v>430</v>
      </c>
      <c r="B148" s="493"/>
      <c r="C148" s="11" t="s">
        <v>399</v>
      </c>
      <c r="D148" s="11" t="s">
        <v>400</v>
      </c>
      <c r="E148" s="11" t="s">
        <v>401</v>
      </c>
      <c r="F148" s="11" t="s">
        <v>402</v>
      </c>
      <c r="G148" s="11" t="s">
        <v>403</v>
      </c>
    </row>
    <row r="149" spans="1:7" ht="20.1" customHeight="1">
      <c r="A149" s="16" t="s">
        <v>540</v>
      </c>
      <c r="B149" s="17" t="s">
        <v>541</v>
      </c>
      <c r="C149" s="16" t="s">
        <v>406</v>
      </c>
      <c r="D149" s="16" t="s">
        <v>508</v>
      </c>
      <c r="E149" s="18">
        <v>0.004</v>
      </c>
      <c r="F149" s="19">
        <v>63.25</v>
      </c>
      <c r="G149" s="19">
        <v>0.253</v>
      </c>
    </row>
    <row r="150" spans="1:7" ht="20.1" customHeight="1">
      <c r="A150" s="16" t="s">
        <v>431</v>
      </c>
      <c r="B150" s="17" t="s">
        <v>432</v>
      </c>
      <c r="C150" s="16" t="s">
        <v>406</v>
      </c>
      <c r="D150" s="16" t="s">
        <v>433</v>
      </c>
      <c r="E150" s="18">
        <v>0.48</v>
      </c>
      <c r="F150" s="19">
        <v>20.61</v>
      </c>
      <c r="G150" s="19">
        <v>9.8928</v>
      </c>
    </row>
    <row r="151" spans="1:7" ht="15" customHeight="1">
      <c r="A151" s="16" t="s">
        <v>434</v>
      </c>
      <c r="B151" s="17" t="s">
        <v>435</v>
      </c>
      <c r="C151" s="16" t="s">
        <v>406</v>
      </c>
      <c r="D151" s="16" t="s">
        <v>436</v>
      </c>
      <c r="E151" s="18">
        <v>3</v>
      </c>
      <c r="F151" s="19">
        <v>6.3</v>
      </c>
      <c r="G151" s="19">
        <v>18.9</v>
      </c>
    </row>
    <row r="152" spans="1:7" ht="20.1" customHeight="1">
      <c r="A152" s="16" t="s">
        <v>437</v>
      </c>
      <c r="B152" s="17" t="s">
        <v>438</v>
      </c>
      <c r="C152" s="16" t="s">
        <v>406</v>
      </c>
      <c r="D152" s="16" t="s">
        <v>439</v>
      </c>
      <c r="E152" s="18">
        <v>0.012</v>
      </c>
      <c r="F152" s="19">
        <v>17.37</v>
      </c>
      <c r="G152" s="19">
        <v>0.20844</v>
      </c>
    </row>
    <row r="153" spans="1:7" ht="15" customHeight="1">
      <c r="A153" s="1"/>
      <c r="B153" s="1"/>
      <c r="C153" s="1"/>
      <c r="D153" s="1"/>
      <c r="E153" s="494" t="s">
        <v>440</v>
      </c>
      <c r="F153" s="495"/>
      <c r="G153" s="20">
        <v>29.25</v>
      </c>
    </row>
    <row r="154" spans="1:7" ht="15" customHeight="1">
      <c r="A154" s="492" t="s">
        <v>419</v>
      </c>
      <c r="B154" s="493"/>
      <c r="C154" s="11" t="s">
        <v>399</v>
      </c>
      <c r="D154" s="11" t="s">
        <v>400</v>
      </c>
      <c r="E154" s="11" t="s">
        <v>401</v>
      </c>
      <c r="F154" s="11" t="s">
        <v>402</v>
      </c>
      <c r="G154" s="11" t="s">
        <v>403</v>
      </c>
    </row>
    <row r="155" spans="1:7" ht="20.1" customHeight="1">
      <c r="A155" s="16" t="s">
        <v>542</v>
      </c>
      <c r="B155" s="17" t="s">
        <v>543</v>
      </c>
      <c r="C155" s="16" t="s">
        <v>406</v>
      </c>
      <c r="D155" s="16" t="s">
        <v>407</v>
      </c>
      <c r="E155" s="18">
        <v>0.053</v>
      </c>
      <c r="F155" s="19">
        <v>158.26</v>
      </c>
      <c r="G155" s="19">
        <v>8.38778</v>
      </c>
    </row>
    <row r="156" spans="1:7" ht="20.1" customHeight="1">
      <c r="A156" s="16" t="s">
        <v>544</v>
      </c>
      <c r="B156" s="17" t="s">
        <v>543</v>
      </c>
      <c r="C156" s="16" t="s">
        <v>406</v>
      </c>
      <c r="D156" s="16" t="s">
        <v>407</v>
      </c>
      <c r="E156" s="18">
        <v>0.018</v>
      </c>
      <c r="F156" s="19">
        <v>49.16</v>
      </c>
      <c r="G156" s="19">
        <v>0.88488</v>
      </c>
    </row>
    <row r="157" spans="1:7" ht="15" customHeight="1">
      <c r="A157" s="1"/>
      <c r="B157" s="1"/>
      <c r="C157" s="1"/>
      <c r="D157" s="1"/>
      <c r="E157" s="494" t="s">
        <v>424</v>
      </c>
      <c r="F157" s="495"/>
      <c r="G157" s="20">
        <v>9.27</v>
      </c>
    </row>
    <row r="158" spans="1:7" ht="15" customHeight="1">
      <c r="A158" s="1"/>
      <c r="B158" s="1"/>
      <c r="C158" s="1"/>
      <c r="D158" s="1"/>
      <c r="E158" s="496" t="s">
        <v>425</v>
      </c>
      <c r="F158" s="497"/>
      <c r="G158" s="10">
        <v>86.68</v>
      </c>
    </row>
    <row r="159" spans="1:7" ht="9.95" customHeight="1">
      <c r="A159" s="1"/>
      <c r="B159" s="1"/>
      <c r="C159" s="498" t="s">
        <v>355</v>
      </c>
      <c r="D159" s="499"/>
      <c r="E159" s="1"/>
      <c r="F159" s="1"/>
      <c r="G159" s="1"/>
    </row>
    <row r="160" spans="1:7" ht="20.1" customHeight="1">
      <c r="A160" s="485" t="s">
        <v>545</v>
      </c>
      <c r="B160" s="486"/>
      <c r="C160" s="486"/>
      <c r="D160" s="486"/>
      <c r="E160" s="486"/>
      <c r="F160" s="486"/>
      <c r="G160" s="486"/>
    </row>
    <row r="161" spans="1:7" ht="15" customHeight="1">
      <c r="A161" s="492" t="s">
        <v>419</v>
      </c>
      <c r="B161" s="493"/>
      <c r="C161" s="11" t="s">
        <v>399</v>
      </c>
      <c r="D161" s="11" t="s">
        <v>400</v>
      </c>
      <c r="E161" s="11" t="s">
        <v>401</v>
      </c>
      <c r="F161" s="11" t="s">
        <v>402</v>
      </c>
      <c r="G161" s="11" t="s">
        <v>403</v>
      </c>
    </row>
    <row r="162" spans="1:7" ht="20.1" customHeight="1">
      <c r="A162" s="16" t="s">
        <v>546</v>
      </c>
      <c r="B162" s="17" t="s">
        <v>547</v>
      </c>
      <c r="C162" s="16" t="s">
        <v>406</v>
      </c>
      <c r="D162" s="16" t="s">
        <v>407</v>
      </c>
      <c r="E162" s="18">
        <v>0.1192</v>
      </c>
      <c r="F162" s="19">
        <v>202.53</v>
      </c>
      <c r="G162" s="19">
        <v>24.141576</v>
      </c>
    </row>
    <row r="163" spans="1:7" ht="60.95" customHeight="1">
      <c r="A163" s="16" t="s">
        <v>548</v>
      </c>
      <c r="B163" s="17" t="s">
        <v>549</v>
      </c>
      <c r="C163" s="16" t="s">
        <v>406</v>
      </c>
      <c r="D163" s="16" t="s">
        <v>407</v>
      </c>
      <c r="E163" s="18">
        <v>0.1192</v>
      </c>
      <c r="F163" s="19">
        <v>36.98</v>
      </c>
      <c r="G163" s="19">
        <v>4.408016</v>
      </c>
    </row>
    <row r="164" spans="1:7" ht="15" customHeight="1">
      <c r="A164" s="1"/>
      <c r="B164" s="1"/>
      <c r="C164" s="1"/>
      <c r="D164" s="1"/>
      <c r="E164" s="494" t="s">
        <v>424</v>
      </c>
      <c r="F164" s="495"/>
      <c r="G164" s="20">
        <v>28.55</v>
      </c>
    </row>
    <row r="165" spans="1:7" ht="15" customHeight="1">
      <c r="A165" s="1"/>
      <c r="B165" s="1"/>
      <c r="C165" s="1"/>
      <c r="D165" s="1"/>
      <c r="E165" s="496" t="s">
        <v>425</v>
      </c>
      <c r="F165" s="497"/>
      <c r="G165" s="10">
        <v>28.55</v>
      </c>
    </row>
    <row r="166" spans="1:7" ht="9.95" customHeight="1">
      <c r="A166" s="1"/>
      <c r="B166" s="1"/>
      <c r="C166" s="498" t="s">
        <v>355</v>
      </c>
      <c r="D166" s="499"/>
      <c r="E166" s="1"/>
      <c r="F166" s="1"/>
      <c r="G166" s="1"/>
    </row>
    <row r="167" spans="1:7" ht="20.1" customHeight="1">
      <c r="A167" s="485" t="s">
        <v>550</v>
      </c>
      <c r="B167" s="486"/>
      <c r="C167" s="486"/>
      <c r="D167" s="486"/>
      <c r="E167" s="486"/>
      <c r="F167" s="486"/>
      <c r="G167" s="486"/>
    </row>
    <row r="168" spans="1:7" ht="15" customHeight="1">
      <c r="A168" s="492" t="s">
        <v>398</v>
      </c>
      <c r="B168" s="493"/>
      <c r="C168" s="11" t="s">
        <v>399</v>
      </c>
      <c r="D168" s="11" t="s">
        <v>400</v>
      </c>
      <c r="E168" s="11" t="s">
        <v>401</v>
      </c>
      <c r="F168" s="11" t="s">
        <v>402</v>
      </c>
      <c r="G168" s="11" t="s">
        <v>403</v>
      </c>
    </row>
    <row r="169" spans="1:7" ht="20.1" customHeight="1">
      <c r="A169" s="16" t="s">
        <v>414</v>
      </c>
      <c r="B169" s="17" t="s">
        <v>429</v>
      </c>
      <c r="C169" s="16" t="s">
        <v>406</v>
      </c>
      <c r="D169" s="16" t="s">
        <v>407</v>
      </c>
      <c r="E169" s="18">
        <v>1.004</v>
      </c>
      <c r="F169" s="19">
        <v>14.34</v>
      </c>
      <c r="G169" s="19">
        <v>14.8292808</v>
      </c>
    </row>
    <row r="170" spans="1:7" ht="15" customHeight="1">
      <c r="A170" s="1"/>
      <c r="B170" s="1"/>
      <c r="C170" s="1"/>
      <c r="D170" s="1"/>
      <c r="E170" s="494" t="s">
        <v>418</v>
      </c>
      <c r="F170" s="495"/>
      <c r="G170" s="20">
        <v>14.83</v>
      </c>
    </row>
    <row r="171" spans="1:7" ht="15" customHeight="1">
      <c r="A171" s="492" t="s">
        <v>419</v>
      </c>
      <c r="B171" s="493"/>
      <c r="C171" s="11" t="s">
        <v>399</v>
      </c>
      <c r="D171" s="11" t="s">
        <v>400</v>
      </c>
      <c r="E171" s="11" t="s">
        <v>401</v>
      </c>
      <c r="F171" s="11" t="s">
        <v>402</v>
      </c>
      <c r="G171" s="11" t="s">
        <v>403</v>
      </c>
    </row>
    <row r="172" spans="1:7" ht="20.1" customHeight="1">
      <c r="A172" s="16" t="s">
        <v>546</v>
      </c>
      <c r="B172" s="17" t="s">
        <v>547</v>
      </c>
      <c r="C172" s="16" t="s">
        <v>406</v>
      </c>
      <c r="D172" s="16" t="s">
        <v>407</v>
      </c>
      <c r="E172" s="18">
        <v>0.075</v>
      </c>
      <c r="F172" s="19">
        <v>202.53</v>
      </c>
      <c r="G172" s="19">
        <v>15.18975</v>
      </c>
    </row>
    <row r="173" spans="1:7" ht="20.1" customHeight="1">
      <c r="A173" s="16" t="s">
        <v>551</v>
      </c>
      <c r="B173" s="17" t="s">
        <v>547</v>
      </c>
      <c r="C173" s="16" t="s">
        <v>406</v>
      </c>
      <c r="D173" s="16" t="s">
        <v>407</v>
      </c>
      <c r="E173" s="18">
        <v>0.219</v>
      </c>
      <c r="F173" s="19">
        <v>70.23</v>
      </c>
      <c r="G173" s="19">
        <v>15.38037</v>
      </c>
    </row>
    <row r="174" spans="1:7" ht="20.1" customHeight="1">
      <c r="A174" s="16" t="s">
        <v>552</v>
      </c>
      <c r="B174" s="17" t="s">
        <v>547</v>
      </c>
      <c r="C174" s="16" t="s">
        <v>406</v>
      </c>
      <c r="D174" s="16" t="s">
        <v>407</v>
      </c>
      <c r="E174" s="18">
        <v>0.208</v>
      </c>
      <c r="F174" s="19">
        <v>54.52</v>
      </c>
      <c r="G174" s="19">
        <v>11.34016</v>
      </c>
    </row>
    <row r="175" spans="1:7" ht="60.95" customHeight="1">
      <c r="A175" s="16" t="s">
        <v>553</v>
      </c>
      <c r="B175" s="17" t="s">
        <v>549</v>
      </c>
      <c r="C175" s="16" t="s">
        <v>406</v>
      </c>
      <c r="D175" s="16" t="s">
        <v>407</v>
      </c>
      <c r="E175" s="18">
        <v>0.129</v>
      </c>
      <c r="F175" s="19">
        <v>43.06</v>
      </c>
      <c r="G175" s="19">
        <v>5.55474</v>
      </c>
    </row>
    <row r="176" spans="1:7" ht="60.95" customHeight="1">
      <c r="A176" s="16" t="s">
        <v>548</v>
      </c>
      <c r="B176" s="17" t="s">
        <v>549</v>
      </c>
      <c r="C176" s="16" t="s">
        <v>406</v>
      </c>
      <c r="D176" s="16" t="s">
        <v>407</v>
      </c>
      <c r="E176" s="18">
        <v>0.208</v>
      </c>
      <c r="F176" s="19">
        <v>36.98</v>
      </c>
      <c r="G176" s="19">
        <v>7.69184</v>
      </c>
    </row>
    <row r="177" spans="1:7" ht="15" customHeight="1">
      <c r="A177" s="1"/>
      <c r="B177" s="1"/>
      <c r="C177" s="1"/>
      <c r="D177" s="1"/>
      <c r="E177" s="494" t="s">
        <v>424</v>
      </c>
      <c r="F177" s="495"/>
      <c r="G177" s="20">
        <v>55.15</v>
      </c>
    </row>
    <row r="178" spans="1:7" ht="15" customHeight="1">
      <c r="A178" s="1"/>
      <c r="B178" s="1"/>
      <c r="C178" s="1"/>
      <c r="D178" s="1"/>
      <c r="E178" s="496" t="s">
        <v>425</v>
      </c>
      <c r="F178" s="497"/>
      <c r="G178" s="10">
        <v>69.99</v>
      </c>
    </row>
    <row r="179" spans="1:7" ht="9.95" customHeight="1">
      <c r="A179" s="1"/>
      <c r="B179" s="1"/>
      <c r="C179" s="498" t="s">
        <v>355</v>
      </c>
      <c r="D179" s="499"/>
      <c r="E179" s="1"/>
      <c r="F179" s="1"/>
      <c r="G179" s="1"/>
    </row>
    <row r="180" spans="1:7" ht="27" customHeight="1">
      <c r="A180" s="485" t="s">
        <v>554</v>
      </c>
      <c r="B180" s="486"/>
      <c r="C180" s="486"/>
      <c r="D180" s="486"/>
      <c r="E180" s="486"/>
      <c r="F180" s="486"/>
      <c r="G180" s="486"/>
    </row>
    <row r="181" spans="1:7" ht="15" customHeight="1">
      <c r="A181" s="492" t="s">
        <v>398</v>
      </c>
      <c r="B181" s="493"/>
      <c r="C181" s="11" t="s">
        <v>399</v>
      </c>
      <c r="D181" s="11" t="s">
        <v>400</v>
      </c>
      <c r="E181" s="11" t="s">
        <v>401</v>
      </c>
      <c r="F181" s="11" t="s">
        <v>402</v>
      </c>
      <c r="G181" s="11" t="s">
        <v>403</v>
      </c>
    </row>
    <row r="182" spans="1:7" ht="20.1" customHeight="1">
      <c r="A182" s="16" t="s">
        <v>414</v>
      </c>
      <c r="B182" s="17" t="s">
        <v>429</v>
      </c>
      <c r="C182" s="16" t="s">
        <v>406</v>
      </c>
      <c r="D182" s="16" t="s">
        <v>407</v>
      </c>
      <c r="E182" s="18">
        <v>1.5</v>
      </c>
      <c r="F182" s="19">
        <v>14.34</v>
      </c>
      <c r="G182" s="19">
        <v>22.1553</v>
      </c>
    </row>
    <row r="183" spans="1:7" ht="15" customHeight="1">
      <c r="A183" s="1"/>
      <c r="B183" s="1"/>
      <c r="C183" s="1"/>
      <c r="D183" s="1"/>
      <c r="E183" s="494" t="s">
        <v>418</v>
      </c>
      <c r="F183" s="495"/>
      <c r="G183" s="20">
        <v>22.16</v>
      </c>
    </row>
    <row r="184" spans="1:7" ht="15" customHeight="1">
      <c r="A184" s="492" t="s">
        <v>430</v>
      </c>
      <c r="B184" s="493"/>
      <c r="C184" s="11" t="s">
        <v>399</v>
      </c>
      <c r="D184" s="11" t="s">
        <v>400</v>
      </c>
      <c r="E184" s="11" t="s">
        <v>401</v>
      </c>
      <c r="F184" s="11" t="s">
        <v>402</v>
      </c>
      <c r="G184" s="11" t="s">
        <v>403</v>
      </c>
    </row>
    <row r="185" spans="1:7" ht="27.95" customHeight="1">
      <c r="A185" s="16" t="s">
        <v>555</v>
      </c>
      <c r="B185" s="17" t="s">
        <v>556</v>
      </c>
      <c r="C185" s="16" t="s">
        <v>406</v>
      </c>
      <c r="D185" s="16" t="s">
        <v>439</v>
      </c>
      <c r="E185" s="18">
        <v>2</v>
      </c>
      <c r="F185" s="19">
        <v>12.2325</v>
      </c>
      <c r="G185" s="19">
        <v>24.465</v>
      </c>
    </row>
    <row r="186" spans="1:7" ht="15" customHeight="1">
      <c r="A186" s="1"/>
      <c r="B186" s="1"/>
      <c r="C186" s="1"/>
      <c r="D186" s="1"/>
      <c r="E186" s="494" t="s">
        <v>440</v>
      </c>
      <c r="F186" s="495"/>
      <c r="G186" s="20">
        <v>24.47</v>
      </c>
    </row>
    <row r="187" spans="1:7" ht="15" customHeight="1">
      <c r="A187" s="492" t="s">
        <v>419</v>
      </c>
      <c r="B187" s="493"/>
      <c r="C187" s="11" t="s">
        <v>399</v>
      </c>
      <c r="D187" s="11" t="s">
        <v>400</v>
      </c>
      <c r="E187" s="11" t="s">
        <v>401</v>
      </c>
      <c r="F187" s="11" t="s">
        <v>402</v>
      </c>
      <c r="G187" s="11" t="s">
        <v>403</v>
      </c>
    </row>
    <row r="188" spans="1:7" ht="44.1" customHeight="1">
      <c r="A188" s="16" t="s">
        <v>557</v>
      </c>
      <c r="B188" s="17" t="s">
        <v>558</v>
      </c>
      <c r="C188" s="16" t="s">
        <v>406</v>
      </c>
      <c r="D188" s="16" t="s">
        <v>559</v>
      </c>
      <c r="E188" s="18">
        <v>6</v>
      </c>
      <c r="F188" s="19">
        <v>1.4</v>
      </c>
      <c r="G188" s="19">
        <v>8.4</v>
      </c>
    </row>
    <row r="189" spans="1:7" ht="51.95" customHeight="1">
      <c r="A189" s="16" t="s">
        <v>560</v>
      </c>
      <c r="B189" s="17" t="s">
        <v>561</v>
      </c>
      <c r="C189" s="16" t="s">
        <v>406</v>
      </c>
      <c r="D189" s="16" t="s">
        <v>562</v>
      </c>
      <c r="E189" s="18">
        <v>0.3</v>
      </c>
      <c r="F189" s="19">
        <v>81.81</v>
      </c>
      <c r="G189" s="19">
        <v>24.543</v>
      </c>
    </row>
    <row r="190" spans="1:7" ht="15" customHeight="1">
      <c r="A190" s="1"/>
      <c r="B190" s="1"/>
      <c r="C190" s="1"/>
      <c r="D190" s="1"/>
      <c r="E190" s="494" t="s">
        <v>424</v>
      </c>
      <c r="F190" s="495"/>
      <c r="G190" s="20">
        <v>32.94</v>
      </c>
    </row>
    <row r="191" spans="1:7" ht="15" customHeight="1">
      <c r="A191" s="1"/>
      <c r="B191" s="1"/>
      <c r="C191" s="1"/>
      <c r="D191" s="1"/>
      <c r="E191" s="496" t="s">
        <v>425</v>
      </c>
      <c r="F191" s="497"/>
      <c r="G191" s="10">
        <v>79.61</v>
      </c>
    </row>
    <row r="192" spans="1:7" ht="9.95" customHeight="1">
      <c r="A192" s="1"/>
      <c r="B192" s="1"/>
      <c r="C192" s="498" t="s">
        <v>355</v>
      </c>
      <c r="D192" s="499"/>
      <c r="E192" s="1"/>
      <c r="F192" s="1"/>
      <c r="G192" s="1"/>
    </row>
    <row r="193" spans="1:7" ht="20.1" customHeight="1">
      <c r="A193" s="485" t="s">
        <v>563</v>
      </c>
      <c r="B193" s="486"/>
      <c r="C193" s="486"/>
      <c r="D193" s="486"/>
      <c r="E193" s="486"/>
      <c r="F193" s="486"/>
      <c r="G193" s="486"/>
    </row>
    <row r="194" spans="1:7" ht="15" customHeight="1">
      <c r="A194" s="492" t="s">
        <v>398</v>
      </c>
      <c r="B194" s="493"/>
      <c r="C194" s="11" t="s">
        <v>399</v>
      </c>
      <c r="D194" s="11" t="s">
        <v>400</v>
      </c>
      <c r="E194" s="11" t="s">
        <v>401</v>
      </c>
      <c r="F194" s="11" t="s">
        <v>402</v>
      </c>
      <c r="G194" s="11" t="s">
        <v>403</v>
      </c>
    </row>
    <row r="195" spans="1:7" ht="20.1" customHeight="1">
      <c r="A195" s="16" t="s">
        <v>414</v>
      </c>
      <c r="B195" s="17" t="s">
        <v>429</v>
      </c>
      <c r="C195" s="16" t="s">
        <v>406</v>
      </c>
      <c r="D195" s="16" t="s">
        <v>407</v>
      </c>
      <c r="E195" s="18">
        <v>6.5</v>
      </c>
      <c r="F195" s="19">
        <v>14.34</v>
      </c>
      <c r="G195" s="19">
        <v>96.0063</v>
      </c>
    </row>
    <row r="196" spans="1:7" ht="15" customHeight="1">
      <c r="A196" s="1"/>
      <c r="B196" s="1"/>
      <c r="C196" s="1"/>
      <c r="D196" s="1"/>
      <c r="E196" s="494" t="s">
        <v>418</v>
      </c>
      <c r="F196" s="495"/>
      <c r="G196" s="20">
        <v>96.01</v>
      </c>
    </row>
    <row r="197" spans="1:7" ht="15" customHeight="1">
      <c r="A197" s="492" t="s">
        <v>430</v>
      </c>
      <c r="B197" s="493"/>
      <c r="C197" s="11" t="s">
        <v>399</v>
      </c>
      <c r="D197" s="11" t="s">
        <v>400</v>
      </c>
      <c r="E197" s="11" t="s">
        <v>401</v>
      </c>
      <c r="F197" s="11" t="s">
        <v>402</v>
      </c>
      <c r="G197" s="11" t="s">
        <v>403</v>
      </c>
    </row>
    <row r="198" spans="1:7" ht="20.1" customHeight="1">
      <c r="A198" s="16" t="s">
        <v>437</v>
      </c>
      <c r="B198" s="17" t="s">
        <v>438</v>
      </c>
      <c r="C198" s="16" t="s">
        <v>406</v>
      </c>
      <c r="D198" s="16" t="s">
        <v>439</v>
      </c>
      <c r="E198" s="18">
        <v>0.2</v>
      </c>
      <c r="F198" s="19">
        <v>17.37</v>
      </c>
      <c r="G198" s="19">
        <v>3.474</v>
      </c>
    </row>
    <row r="199" spans="1:7" ht="15" customHeight="1">
      <c r="A199" s="1"/>
      <c r="B199" s="1"/>
      <c r="C199" s="1"/>
      <c r="D199" s="1"/>
      <c r="E199" s="494" t="s">
        <v>440</v>
      </c>
      <c r="F199" s="495"/>
      <c r="G199" s="20">
        <v>3.47</v>
      </c>
    </row>
    <row r="200" spans="1:7" ht="15" customHeight="1">
      <c r="A200" s="492" t="s">
        <v>419</v>
      </c>
      <c r="B200" s="493"/>
      <c r="C200" s="11" t="s">
        <v>399</v>
      </c>
      <c r="D200" s="11" t="s">
        <v>400</v>
      </c>
      <c r="E200" s="11" t="s">
        <v>401</v>
      </c>
      <c r="F200" s="11" t="s">
        <v>402</v>
      </c>
      <c r="G200" s="11" t="s">
        <v>403</v>
      </c>
    </row>
    <row r="201" spans="1:7" ht="20.1" customHeight="1">
      <c r="A201" s="16" t="s">
        <v>564</v>
      </c>
      <c r="B201" s="17" t="s">
        <v>565</v>
      </c>
      <c r="C201" s="16" t="s">
        <v>406</v>
      </c>
      <c r="D201" s="16" t="s">
        <v>436</v>
      </c>
      <c r="E201" s="18">
        <v>4</v>
      </c>
      <c r="F201" s="19">
        <v>27.3</v>
      </c>
      <c r="G201" s="19">
        <v>109.2</v>
      </c>
    </row>
    <row r="202" spans="1:7" ht="15" customHeight="1">
      <c r="A202" s="1"/>
      <c r="B202" s="1"/>
      <c r="C202" s="1"/>
      <c r="D202" s="1"/>
      <c r="E202" s="494" t="s">
        <v>424</v>
      </c>
      <c r="F202" s="495"/>
      <c r="G202" s="20">
        <v>109.2</v>
      </c>
    </row>
    <row r="203" spans="1:7" ht="15" customHeight="1">
      <c r="A203" s="1"/>
      <c r="B203" s="1"/>
      <c r="C203" s="1"/>
      <c r="D203" s="1"/>
      <c r="E203" s="496" t="s">
        <v>425</v>
      </c>
      <c r="F203" s="497"/>
      <c r="G203" s="10">
        <v>208.71</v>
      </c>
    </row>
    <row r="204" spans="1:7" ht="9.95" customHeight="1">
      <c r="A204" s="1"/>
      <c r="B204" s="1"/>
      <c r="C204" s="498" t="s">
        <v>355</v>
      </c>
      <c r="D204" s="499"/>
      <c r="E204" s="1"/>
      <c r="F204" s="1"/>
      <c r="G204" s="1"/>
    </row>
    <row r="205" spans="1:7" ht="27" customHeight="1">
      <c r="A205" s="485" t="s">
        <v>566</v>
      </c>
      <c r="B205" s="486"/>
      <c r="C205" s="486"/>
      <c r="D205" s="486"/>
      <c r="E205" s="486"/>
      <c r="F205" s="486"/>
      <c r="G205" s="486"/>
    </row>
    <row r="206" spans="1:7" ht="15" customHeight="1">
      <c r="A206" s="492" t="s">
        <v>398</v>
      </c>
      <c r="B206" s="493"/>
      <c r="C206" s="11" t="s">
        <v>399</v>
      </c>
      <c r="D206" s="11" t="s">
        <v>400</v>
      </c>
      <c r="E206" s="11" t="s">
        <v>401</v>
      </c>
      <c r="F206" s="11" t="s">
        <v>402</v>
      </c>
      <c r="G206" s="11" t="s">
        <v>403</v>
      </c>
    </row>
    <row r="207" spans="1:7" ht="20.1" customHeight="1">
      <c r="A207" s="16" t="s">
        <v>414</v>
      </c>
      <c r="B207" s="17" t="s">
        <v>429</v>
      </c>
      <c r="C207" s="16" t="s">
        <v>406</v>
      </c>
      <c r="D207" s="16" t="s">
        <v>407</v>
      </c>
      <c r="E207" s="18">
        <v>4.5</v>
      </c>
      <c r="F207" s="19">
        <v>14.34</v>
      </c>
      <c r="G207" s="19">
        <v>66.4659</v>
      </c>
    </row>
    <row r="208" spans="1:7" ht="15" customHeight="1">
      <c r="A208" s="1"/>
      <c r="B208" s="1"/>
      <c r="C208" s="1"/>
      <c r="D208" s="1"/>
      <c r="E208" s="494" t="s">
        <v>418</v>
      </c>
      <c r="F208" s="495"/>
      <c r="G208" s="20">
        <v>66.47</v>
      </c>
    </row>
    <row r="209" spans="1:7" ht="15" customHeight="1">
      <c r="A209" s="1"/>
      <c r="B209" s="1"/>
      <c r="C209" s="1"/>
      <c r="D209" s="1"/>
      <c r="E209" s="496" t="s">
        <v>425</v>
      </c>
      <c r="F209" s="497"/>
      <c r="G209" s="10">
        <v>66.46</v>
      </c>
    </row>
    <row r="210" spans="1:7" ht="9.95" customHeight="1">
      <c r="A210" s="1"/>
      <c r="B210" s="1"/>
      <c r="C210" s="498" t="s">
        <v>355</v>
      </c>
      <c r="D210" s="499"/>
      <c r="E210" s="1"/>
      <c r="F210" s="1"/>
      <c r="G210" s="1"/>
    </row>
    <row r="211" spans="1:7" ht="20.1" customHeight="1">
      <c r="A211" s="485" t="s">
        <v>567</v>
      </c>
      <c r="B211" s="486"/>
      <c r="C211" s="486"/>
      <c r="D211" s="486"/>
      <c r="E211" s="486"/>
      <c r="F211" s="486"/>
      <c r="G211" s="486"/>
    </row>
    <row r="212" spans="1:7" ht="15" customHeight="1">
      <c r="A212" s="492" t="s">
        <v>398</v>
      </c>
      <c r="B212" s="493"/>
      <c r="C212" s="11" t="s">
        <v>399</v>
      </c>
      <c r="D212" s="11" t="s">
        <v>400</v>
      </c>
      <c r="E212" s="11" t="s">
        <v>401</v>
      </c>
      <c r="F212" s="11" t="s">
        <v>402</v>
      </c>
      <c r="G212" s="11" t="s">
        <v>403</v>
      </c>
    </row>
    <row r="213" spans="1:7" ht="27.95" customHeight="1">
      <c r="A213" s="16" t="s">
        <v>568</v>
      </c>
      <c r="B213" s="17" t="s">
        <v>569</v>
      </c>
      <c r="C213" s="16" t="s">
        <v>406</v>
      </c>
      <c r="D213" s="16" t="s">
        <v>407</v>
      </c>
      <c r="E213" s="18">
        <v>0.133</v>
      </c>
      <c r="F213" s="19">
        <v>22.25</v>
      </c>
      <c r="G213" s="19">
        <v>3.0480275</v>
      </c>
    </row>
    <row r="214" spans="1:7" ht="20.1" customHeight="1">
      <c r="A214" s="16" t="s">
        <v>414</v>
      </c>
      <c r="B214" s="17" t="s">
        <v>429</v>
      </c>
      <c r="C214" s="16" t="s">
        <v>406</v>
      </c>
      <c r="D214" s="16" t="s">
        <v>407</v>
      </c>
      <c r="E214" s="18">
        <v>1.067</v>
      </c>
      <c r="F214" s="19">
        <v>14.34</v>
      </c>
      <c r="G214" s="19">
        <v>15.7598034</v>
      </c>
    </row>
    <row r="215" spans="1:7" ht="15" customHeight="1">
      <c r="A215" s="1"/>
      <c r="B215" s="1"/>
      <c r="C215" s="1"/>
      <c r="D215" s="1"/>
      <c r="E215" s="494" t="s">
        <v>418</v>
      </c>
      <c r="F215" s="495"/>
      <c r="G215" s="20">
        <v>18.81</v>
      </c>
    </row>
    <row r="216" spans="1:7" ht="15" customHeight="1">
      <c r="A216" s="492" t="s">
        <v>419</v>
      </c>
      <c r="B216" s="493"/>
      <c r="C216" s="11" t="s">
        <v>399</v>
      </c>
      <c r="D216" s="11" t="s">
        <v>400</v>
      </c>
      <c r="E216" s="11" t="s">
        <v>401</v>
      </c>
      <c r="F216" s="11" t="s">
        <v>402</v>
      </c>
      <c r="G216" s="11" t="s">
        <v>403</v>
      </c>
    </row>
    <row r="217" spans="1:7" ht="20.1" customHeight="1">
      <c r="A217" s="16" t="s">
        <v>570</v>
      </c>
      <c r="B217" s="17" t="s">
        <v>571</v>
      </c>
      <c r="C217" s="16" t="s">
        <v>406</v>
      </c>
      <c r="D217" s="16" t="s">
        <v>407</v>
      </c>
      <c r="E217" s="18">
        <v>0.1</v>
      </c>
      <c r="F217" s="19">
        <v>9.73</v>
      </c>
      <c r="G217" s="19">
        <v>0.973</v>
      </c>
    </row>
    <row r="218" spans="1:7" ht="20.1" customHeight="1">
      <c r="A218" s="16" t="s">
        <v>572</v>
      </c>
      <c r="B218" s="17" t="s">
        <v>571</v>
      </c>
      <c r="C218" s="16" t="s">
        <v>406</v>
      </c>
      <c r="D218" s="16" t="s">
        <v>407</v>
      </c>
      <c r="E218" s="18">
        <v>0.033</v>
      </c>
      <c r="F218" s="19">
        <v>2.08</v>
      </c>
      <c r="G218" s="19">
        <v>0.06864</v>
      </c>
    </row>
    <row r="219" spans="1:7" ht="15" customHeight="1">
      <c r="A219" s="1"/>
      <c r="B219" s="1"/>
      <c r="C219" s="1"/>
      <c r="D219" s="1"/>
      <c r="E219" s="494" t="s">
        <v>424</v>
      </c>
      <c r="F219" s="495"/>
      <c r="G219" s="20">
        <v>1.04</v>
      </c>
    </row>
    <row r="220" spans="1:7" ht="15" customHeight="1">
      <c r="A220" s="1"/>
      <c r="B220" s="1"/>
      <c r="C220" s="1"/>
      <c r="D220" s="1"/>
      <c r="E220" s="496" t="s">
        <v>425</v>
      </c>
      <c r="F220" s="497"/>
      <c r="G220" s="10">
        <v>19.84</v>
      </c>
    </row>
    <row r="221" spans="1:7" ht="9.95" customHeight="1">
      <c r="A221" s="1"/>
      <c r="B221" s="1"/>
      <c r="C221" s="498" t="s">
        <v>355</v>
      </c>
      <c r="D221" s="499"/>
      <c r="E221" s="1"/>
      <c r="F221" s="1"/>
      <c r="G221" s="1"/>
    </row>
    <row r="222" spans="1:7" ht="27" customHeight="1">
      <c r="A222" s="485" t="s">
        <v>573</v>
      </c>
      <c r="B222" s="486"/>
      <c r="C222" s="486"/>
      <c r="D222" s="486"/>
      <c r="E222" s="486"/>
      <c r="F222" s="486"/>
      <c r="G222" s="486"/>
    </row>
    <row r="223" spans="1:7" ht="15" customHeight="1">
      <c r="A223" s="492" t="s">
        <v>398</v>
      </c>
      <c r="B223" s="493"/>
      <c r="C223" s="11" t="s">
        <v>399</v>
      </c>
      <c r="D223" s="11" t="s">
        <v>400</v>
      </c>
      <c r="E223" s="11" t="s">
        <v>401</v>
      </c>
      <c r="F223" s="11" t="s">
        <v>402</v>
      </c>
      <c r="G223" s="11" t="s">
        <v>403</v>
      </c>
    </row>
    <row r="224" spans="1:7" ht="20.1" customHeight="1">
      <c r="A224" s="16" t="s">
        <v>414</v>
      </c>
      <c r="B224" s="17" t="s">
        <v>415</v>
      </c>
      <c r="C224" s="16" t="s">
        <v>406</v>
      </c>
      <c r="D224" s="16" t="s">
        <v>407</v>
      </c>
      <c r="E224" s="18">
        <v>0.14</v>
      </c>
      <c r="F224" s="19">
        <v>14.34</v>
      </c>
      <c r="G224" s="19">
        <v>2.0076</v>
      </c>
    </row>
    <row r="225" spans="1:7" ht="15" customHeight="1">
      <c r="A225" s="1"/>
      <c r="B225" s="1"/>
      <c r="C225" s="1"/>
      <c r="D225" s="1"/>
      <c r="E225" s="494" t="s">
        <v>418</v>
      </c>
      <c r="F225" s="495"/>
      <c r="G225" s="20">
        <v>2.01</v>
      </c>
    </row>
    <row r="226" spans="1:7" ht="15" customHeight="1">
      <c r="A226" s="492" t="s">
        <v>419</v>
      </c>
      <c r="B226" s="493"/>
      <c r="C226" s="11" t="s">
        <v>399</v>
      </c>
      <c r="D226" s="11" t="s">
        <v>400</v>
      </c>
      <c r="E226" s="11" t="s">
        <v>401</v>
      </c>
      <c r="F226" s="11" t="s">
        <v>402</v>
      </c>
      <c r="G226" s="11" t="s">
        <v>403</v>
      </c>
    </row>
    <row r="227" spans="1:7" ht="36" customHeight="1">
      <c r="A227" s="16" t="s">
        <v>574</v>
      </c>
      <c r="B227" s="17" t="s">
        <v>575</v>
      </c>
      <c r="C227" s="16" t="s">
        <v>406</v>
      </c>
      <c r="D227" s="16" t="s">
        <v>407</v>
      </c>
      <c r="E227" s="18">
        <v>0.119</v>
      </c>
      <c r="F227" s="19">
        <v>139.97</v>
      </c>
      <c r="G227" s="19">
        <v>16.65643</v>
      </c>
    </row>
    <row r="228" spans="1:7" ht="36" customHeight="1">
      <c r="A228" s="16" t="s">
        <v>576</v>
      </c>
      <c r="B228" s="17" t="s">
        <v>577</v>
      </c>
      <c r="C228" s="16" t="s">
        <v>406</v>
      </c>
      <c r="D228" s="16" t="s">
        <v>407</v>
      </c>
      <c r="E228" s="18">
        <v>0.021</v>
      </c>
      <c r="F228" s="19">
        <v>40.96</v>
      </c>
      <c r="G228" s="19">
        <v>0.86016</v>
      </c>
    </row>
    <row r="229" spans="1:7" ht="15" customHeight="1">
      <c r="A229" s="1"/>
      <c r="B229" s="1"/>
      <c r="C229" s="1"/>
      <c r="D229" s="1"/>
      <c r="E229" s="494" t="s">
        <v>424</v>
      </c>
      <c r="F229" s="495"/>
      <c r="G229" s="20">
        <v>17.52</v>
      </c>
    </row>
    <row r="230" spans="1:7" ht="15" customHeight="1">
      <c r="A230" s="1"/>
      <c r="B230" s="1"/>
      <c r="C230" s="1"/>
      <c r="D230" s="1"/>
      <c r="E230" s="496" t="s">
        <v>425</v>
      </c>
      <c r="F230" s="497"/>
      <c r="G230" s="10">
        <v>19.52</v>
      </c>
    </row>
    <row r="231" spans="1:7" ht="9.95" customHeight="1">
      <c r="A231" s="1"/>
      <c r="B231" s="1"/>
      <c r="C231" s="498" t="s">
        <v>355</v>
      </c>
      <c r="D231" s="499"/>
      <c r="E231" s="1"/>
      <c r="F231" s="1"/>
      <c r="G231" s="1"/>
    </row>
    <row r="232" spans="1:7" ht="27" customHeight="1">
      <c r="A232" s="485" t="s">
        <v>578</v>
      </c>
      <c r="B232" s="486"/>
      <c r="C232" s="486"/>
      <c r="D232" s="486"/>
      <c r="E232" s="486"/>
      <c r="F232" s="486"/>
      <c r="G232" s="486"/>
    </row>
    <row r="233" spans="1:7" ht="15" customHeight="1">
      <c r="A233" s="492" t="s">
        <v>398</v>
      </c>
      <c r="B233" s="493"/>
      <c r="C233" s="11" t="s">
        <v>399</v>
      </c>
      <c r="D233" s="11" t="s">
        <v>400</v>
      </c>
      <c r="E233" s="11" t="s">
        <v>401</v>
      </c>
      <c r="F233" s="11" t="s">
        <v>402</v>
      </c>
      <c r="G233" s="11" t="s">
        <v>403</v>
      </c>
    </row>
    <row r="234" spans="1:7" ht="20.1" customHeight="1">
      <c r="A234" s="16" t="s">
        <v>414</v>
      </c>
      <c r="B234" s="17" t="s">
        <v>415</v>
      </c>
      <c r="C234" s="16" t="s">
        <v>406</v>
      </c>
      <c r="D234" s="16" t="s">
        <v>407</v>
      </c>
      <c r="E234" s="18">
        <v>0.16</v>
      </c>
      <c r="F234" s="19">
        <v>14.34</v>
      </c>
      <c r="G234" s="19">
        <v>2.2944</v>
      </c>
    </row>
    <row r="235" spans="1:7" ht="15" customHeight="1">
      <c r="A235" s="1"/>
      <c r="B235" s="1"/>
      <c r="C235" s="1"/>
      <c r="D235" s="1"/>
      <c r="E235" s="494" t="s">
        <v>418</v>
      </c>
      <c r="F235" s="495"/>
      <c r="G235" s="20">
        <v>2.29</v>
      </c>
    </row>
    <row r="236" spans="1:7" ht="15" customHeight="1">
      <c r="A236" s="492" t="s">
        <v>419</v>
      </c>
      <c r="B236" s="493"/>
      <c r="C236" s="11" t="s">
        <v>399</v>
      </c>
      <c r="D236" s="11" t="s">
        <v>400</v>
      </c>
      <c r="E236" s="11" t="s">
        <v>401</v>
      </c>
      <c r="F236" s="11" t="s">
        <v>402</v>
      </c>
      <c r="G236" s="11" t="s">
        <v>403</v>
      </c>
    </row>
    <row r="237" spans="1:7" ht="51.95" customHeight="1">
      <c r="A237" s="16" t="s">
        <v>579</v>
      </c>
      <c r="B237" s="17" t="s">
        <v>580</v>
      </c>
      <c r="C237" s="16" t="s">
        <v>406</v>
      </c>
      <c r="D237" s="16" t="s">
        <v>407</v>
      </c>
      <c r="E237" s="18">
        <v>0.07</v>
      </c>
      <c r="F237" s="19">
        <v>193.1</v>
      </c>
      <c r="G237" s="19">
        <v>13.517</v>
      </c>
    </row>
    <row r="238" spans="1:7" ht="51.95" customHeight="1">
      <c r="A238" s="16" t="s">
        <v>581</v>
      </c>
      <c r="B238" s="17" t="s">
        <v>580</v>
      </c>
      <c r="C238" s="16" t="s">
        <v>406</v>
      </c>
      <c r="D238" s="16" t="s">
        <v>407</v>
      </c>
      <c r="E238" s="18">
        <v>0.012</v>
      </c>
      <c r="F238" s="19">
        <v>61.69</v>
      </c>
      <c r="G238" s="19">
        <v>0.74028</v>
      </c>
    </row>
    <row r="239" spans="1:7" ht="15" customHeight="1">
      <c r="A239" s="1"/>
      <c r="B239" s="1"/>
      <c r="C239" s="1"/>
      <c r="D239" s="1"/>
      <c r="E239" s="494" t="s">
        <v>424</v>
      </c>
      <c r="F239" s="495"/>
      <c r="G239" s="20">
        <v>14.26</v>
      </c>
    </row>
    <row r="240" spans="1:7" ht="15" customHeight="1">
      <c r="A240" s="1"/>
      <c r="B240" s="1"/>
      <c r="C240" s="1"/>
      <c r="D240" s="1"/>
      <c r="E240" s="496" t="s">
        <v>425</v>
      </c>
      <c r="F240" s="497"/>
      <c r="G240" s="10">
        <v>16.55</v>
      </c>
    </row>
    <row r="241" spans="1:7" ht="9.95" customHeight="1">
      <c r="A241" s="1"/>
      <c r="B241" s="1"/>
      <c r="C241" s="498" t="s">
        <v>355</v>
      </c>
      <c r="D241" s="499"/>
      <c r="E241" s="1"/>
      <c r="F241" s="1"/>
      <c r="G241" s="1"/>
    </row>
    <row r="242" spans="1:7" ht="27" customHeight="1">
      <c r="A242" s="485" t="s">
        <v>582</v>
      </c>
      <c r="B242" s="486"/>
      <c r="C242" s="486"/>
      <c r="D242" s="486"/>
      <c r="E242" s="486"/>
      <c r="F242" s="486"/>
      <c r="G242" s="486"/>
    </row>
    <row r="243" spans="1:7" ht="15" customHeight="1">
      <c r="A243" s="492" t="s">
        <v>398</v>
      </c>
      <c r="B243" s="493"/>
      <c r="C243" s="11" t="s">
        <v>399</v>
      </c>
      <c r="D243" s="11" t="s">
        <v>400</v>
      </c>
      <c r="E243" s="11" t="s">
        <v>401</v>
      </c>
      <c r="F243" s="11" t="s">
        <v>402</v>
      </c>
      <c r="G243" s="11" t="s">
        <v>403</v>
      </c>
    </row>
    <row r="244" spans="1:7" ht="20.1" customHeight="1">
      <c r="A244" s="16" t="s">
        <v>414</v>
      </c>
      <c r="B244" s="17" t="s">
        <v>415</v>
      </c>
      <c r="C244" s="16" t="s">
        <v>406</v>
      </c>
      <c r="D244" s="16" t="s">
        <v>407</v>
      </c>
      <c r="E244" s="18">
        <v>0.19</v>
      </c>
      <c r="F244" s="19">
        <v>14.34</v>
      </c>
      <c r="G244" s="19">
        <v>2.7246</v>
      </c>
    </row>
    <row r="245" spans="1:7" ht="15" customHeight="1">
      <c r="A245" s="1"/>
      <c r="B245" s="1"/>
      <c r="C245" s="1"/>
      <c r="D245" s="1"/>
      <c r="E245" s="494" t="s">
        <v>418</v>
      </c>
      <c r="F245" s="495"/>
      <c r="G245" s="20">
        <v>2.72</v>
      </c>
    </row>
    <row r="246" spans="1:7" ht="15" customHeight="1">
      <c r="A246" s="492" t="s">
        <v>419</v>
      </c>
      <c r="B246" s="493"/>
      <c r="C246" s="11" t="s">
        <v>399</v>
      </c>
      <c r="D246" s="11" t="s">
        <v>400</v>
      </c>
      <c r="E246" s="11" t="s">
        <v>401</v>
      </c>
      <c r="F246" s="11" t="s">
        <v>402</v>
      </c>
      <c r="G246" s="11" t="s">
        <v>403</v>
      </c>
    </row>
    <row r="247" spans="1:7" ht="51.95" customHeight="1">
      <c r="A247" s="16" t="s">
        <v>579</v>
      </c>
      <c r="B247" s="17" t="s">
        <v>580</v>
      </c>
      <c r="C247" s="16" t="s">
        <v>406</v>
      </c>
      <c r="D247" s="16" t="s">
        <v>407</v>
      </c>
      <c r="E247" s="18">
        <v>0.08</v>
      </c>
      <c r="F247" s="19">
        <v>193.1</v>
      </c>
      <c r="G247" s="19">
        <v>15.448</v>
      </c>
    </row>
    <row r="248" spans="1:7" ht="51.95" customHeight="1">
      <c r="A248" s="16" t="s">
        <v>581</v>
      </c>
      <c r="B248" s="17" t="s">
        <v>580</v>
      </c>
      <c r="C248" s="16" t="s">
        <v>406</v>
      </c>
      <c r="D248" s="16" t="s">
        <v>407</v>
      </c>
      <c r="E248" s="18">
        <v>0.014</v>
      </c>
      <c r="F248" s="19">
        <v>61.69</v>
      </c>
      <c r="G248" s="19">
        <v>0.86366</v>
      </c>
    </row>
    <row r="249" spans="1:7" ht="15" customHeight="1">
      <c r="A249" s="1"/>
      <c r="B249" s="1"/>
      <c r="C249" s="1"/>
      <c r="D249" s="1"/>
      <c r="E249" s="494" t="s">
        <v>424</v>
      </c>
      <c r="F249" s="495"/>
      <c r="G249" s="20">
        <v>16.31</v>
      </c>
    </row>
    <row r="250" spans="1:7" ht="15" customHeight="1">
      <c r="A250" s="1"/>
      <c r="B250" s="1"/>
      <c r="C250" s="1"/>
      <c r="D250" s="1"/>
      <c r="E250" s="496" t="s">
        <v>425</v>
      </c>
      <c r="F250" s="497"/>
      <c r="G250" s="10">
        <v>19.03</v>
      </c>
    </row>
    <row r="251" spans="1:7" ht="9.95" customHeight="1">
      <c r="A251" s="1"/>
      <c r="B251" s="1"/>
      <c r="C251" s="498" t="s">
        <v>355</v>
      </c>
      <c r="D251" s="499"/>
      <c r="E251" s="1"/>
      <c r="F251" s="1"/>
      <c r="G251" s="1"/>
    </row>
    <row r="252" spans="1:7" ht="27" customHeight="1">
      <c r="A252" s="485" t="s">
        <v>583</v>
      </c>
      <c r="B252" s="486"/>
      <c r="C252" s="486"/>
      <c r="D252" s="486"/>
      <c r="E252" s="486"/>
      <c r="F252" s="486"/>
      <c r="G252" s="486"/>
    </row>
    <row r="253" spans="1:7" ht="15" customHeight="1">
      <c r="A253" s="492" t="s">
        <v>419</v>
      </c>
      <c r="B253" s="493"/>
      <c r="C253" s="11" t="s">
        <v>399</v>
      </c>
      <c r="D253" s="11" t="s">
        <v>400</v>
      </c>
      <c r="E253" s="11" t="s">
        <v>401</v>
      </c>
      <c r="F253" s="11" t="s">
        <v>402</v>
      </c>
      <c r="G253" s="11" t="s">
        <v>403</v>
      </c>
    </row>
    <row r="254" spans="1:7" ht="20.1" customHeight="1">
      <c r="A254" s="16" t="s">
        <v>584</v>
      </c>
      <c r="B254" s="17" t="s">
        <v>585</v>
      </c>
      <c r="C254" s="16" t="s">
        <v>406</v>
      </c>
      <c r="D254" s="16" t="s">
        <v>407</v>
      </c>
      <c r="E254" s="18">
        <v>0.0056</v>
      </c>
      <c r="F254" s="19">
        <v>213.06</v>
      </c>
      <c r="G254" s="19">
        <v>1.193136</v>
      </c>
    </row>
    <row r="255" spans="1:7" ht="15" customHeight="1">
      <c r="A255" s="1"/>
      <c r="B255" s="1"/>
      <c r="C255" s="1"/>
      <c r="D255" s="1"/>
      <c r="E255" s="494" t="s">
        <v>424</v>
      </c>
      <c r="F255" s="495"/>
      <c r="G255" s="20">
        <v>1.19</v>
      </c>
    </row>
    <row r="256" spans="1:7" ht="15" customHeight="1">
      <c r="A256" s="1"/>
      <c r="B256" s="1"/>
      <c r="C256" s="1"/>
      <c r="D256" s="1"/>
      <c r="E256" s="496" t="s">
        <v>425</v>
      </c>
      <c r="F256" s="497"/>
      <c r="G256" s="10">
        <v>1.19</v>
      </c>
    </row>
    <row r="257" spans="1:7" ht="9.95" customHeight="1">
      <c r="A257" s="1"/>
      <c r="B257" s="1"/>
      <c r="C257" s="498" t="s">
        <v>355</v>
      </c>
      <c r="D257" s="499"/>
      <c r="E257" s="1"/>
      <c r="F257" s="1"/>
      <c r="G257" s="1"/>
    </row>
    <row r="258" spans="1:7" ht="27" customHeight="1">
      <c r="A258" s="485" t="s">
        <v>586</v>
      </c>
      <c r="B258" s="486"/>
      <c r="C258" s="486"/>
      <c r="D258" s="486"/>
      <c r="E258" s="486"/>
      <c r="F258" s="486"/>
      <c r="G258" s="486"/>
    </row>
    <row r="259" spans="1:7" ht="15" customHeight="1">
      <c r="A259" s="492" t="s">
        <v>419</v>
      </c>
      <c r="B259" s="493"/>
      <c r="C259" s="11" t="s">
        <v>399</v>
      </c>
      <c r="D259" s="11" t="s">
        <v>400</v>
      </c>
      <c r="E259" s="11" t="s">
        <v>401</v>
      </c>
      <c r="F259" s="11" t="s">
        <v>402</v>
      </c>
      <c r="G259" s="11" t="s">
        <v>403</v>
      </c>
    </row>
    <row r="260" spans="1:7" ht="20.1" customHeight="1">
      <c r="A260" s="16" t="s">
        <v>587</v>
      </c>
      <c r="B260" s="17" t="s">
        <v>588</v>
      </c>
      <c r="C260" s="16" t="s">
        <v>406</v>
      </c>
      <c r="D260" s="16" t="s">
        <v>407</v>
      </c>
      <c r="E260" s="18">
        <v>0.007</v>
      </c>
      <c r="F260" s="19">
        <v>169.38</v>
      </c>
      <c r="G260" s="19">
        <v>1.18566</v>
      </c>
    </row>
    <row r="261" spans="1:7" ht="20.1" customHeight="1">
      <c r="A261" s="16" t="s">
        <v>589</v>
      </c>
      <c r="B261" s="17" t="s">
        <v>588</v>
      </c>
      <c r="C261" s="16" t="s">
        <v>406</v>
      </c>
      <c r="D261" s="16" t="s">
        <v>407</v>
      </c>
      <c r="E261" s="18">
        <v>0.02</v>
      </c>
      <c r="F261" s="19">
        <v>53.23</v>
      </c>
      <c r="G261" s="19">
        <v>1.0646</v>
      </c>
    </row>
    <row r="262" spans="1:7" ht="36" customHeight="1">
      <c r="A262" s="16" t="s">
        <v>590</v>
      </c>
      <c r="B262" s="17" t="s">
        <v>591</v>
      </c>
      <c r="C262" s="16" t="s">
        <v>406</v>
      </c>
      <c r="D262" s="16" t="s">
        <v>407</v>
      </c>
      <c r="E262" s="18">
        <v>0.02</v>
      </c>
      <c r="F262" s="19">
        <v>167.01</v>
      </c>
      <c r="G262" s="19">
        <v>3.3402</v>
      </c>
    </row>
    <row r="263" spans="1:7" ht="36" customHeight="1">
      <c r="A263" s="16" t="s">
        <v>592</v>
      </c>
      <c r="B263" s="17" t="s">
        <v>591</v>
      </c>
      <c r="C263" s="16" t="s">
        <v>406</v>
      </c>
      <c r="D263" s="16" t="s">
        <v>407</v>
      </c>
      <c r="E263" s="18">
        <v>0.07</v>
      </c>
      <c r="F263" s="19">
        <v>50.31</v>
      </c>
      <c r="G263" s="19">
        <v>3.5217</v>
      </c>
    </row>
    <row r="264" spans="1:7" ht="15" customHeight="1">
      <c r="A264" s="1"/>
      <c r="B264" s="1"/>
      <c r="C264" s="1"/>
      <c r="D264" s="1"/>
      <c r="E264" s="494" t="s">
        <v>424</v>
      </c>
      <c r="F264" s="495"/>
      <c r="G264" s="20">
        <v>9.11</v>
      </c>
    </row>
    <row r="265" spans="1:7" ht="15" customHeight="1">
      <c r="A265" s="1"/>
      <c r="B265" s="1"/>
      <c r="C265" s="1"/>
      <c r="D265" s="1"/>
      <c r="E265" s="496" t="s">
        <v>425</v>
      </c>
      <c r="F265" s="497"/>
      <c r="G265" s="10">
        <v>9.11</v>
      </c>
    </row>
    <row r="266" spans="1:7" ht="9.95" customHeight="1">
      <c r="A266" s="1"/>
      <c r="B266" s="1"/>
      <c r="C266" s="498" t="s">
        <v>355</v>
      </c>
      <c r="D266" s="499"/>
      <c r="E266" s="1"/>
      <c r="F266" s="1"/>
      <c r="G266" s="1"/>
    </row>
    <row r="267" spans="1:7" ht="20.1" customHeight="1">
      <c r="A267" s="485" t="s">
        <v>593</v>
      </c>
      <c r="B267" s="486"/>
      <c r="C267" s="486"/>
      <c r="D267" s="486"/>
      <c r="E267" s="486"/>
      <c r="F267" s="486"/>
      <c r="G267" s="486"/>
    </row>
    <row r="268" spans="1:7" ht="15" customHeight="1">
      <c r="A268" s="492" t="s">
        <v>398</v>
      </c>
      <c r="B268" s="493"/>
      <c r="C268" s="11" t="s">
        <v>399</v>
      </c>
      <c r="D268" s="11" t="s">
        <v>400</v>
      </c>
      <c r="E268" s="11" t="s">
        <v>401</v>
      </c>
      <c r="F268" s="11" t="s">
        <v>402</v>
      </c>
      <c r="G268" s="11" t="s">
        <v>403</v>
      </c>
    </row>
    <row r="269" spans="1:7" ht="20.1" customHeight="1">
      <c r="A269" s="16" t="s">
        <v>452</v>
      </c>
      <c r="B269" s="17" t="s">
        <v>453</v>
      </c>
      <c r="C269" s="16" t="s">
        <v>406</v>
      </c>
      <c r="D269" s="16" t="s">
        <v>407</v>
      </c>
      <c r="E269" s="18">
        <v>1</v>
      </c>
      <c r="F269" s="19">
        <v>19.81</v>
      </c>
      <c r="G269" s="19">
        <v>20.4043</v>
      </c>
    </row>
    <row r="270" spans="1:7" ht="20.1" customHeight="1">
      <c r="A270" s="16" t="s">
        <v>414</v>
      </c>
      <c r="B270" s="17" t="s">
        <v>429</v>
      </c>
      <c r="C270" s="16" t="s">
        <v>406</v>
      </c>
      <c r="D270" s="16" t="s">
        <v>407</v>
      </c>
      <c r="E270" s="18">
        <v>3</v>
      </c>
      <c r="F270" s="19">
        <v>14.34</v>
      </c>
      <c r="G270" s="19">
        <v>44.3106</v>
      </c>
    </row>
    <row r="271" spans="1:7" ht="15" customHeight="1">
      <c r="A271" s="1"/>
      <c r="B271" s="1"/>
      <c r="C271" s="1"/>
      <c r="D271" s="1"/>
      <c r="E271" s="494" t="s">
        <v>418</v>
      </c>
      <c r="F271" s="495"/>
      <c r="G271" s="20">
        <v>64.71</v>
      </c>
    </row>
    <row r="272" spans="1:7" ht="15" customHeight="1">
      <c r="A272" s="492" t="s">
        <v>430</v>
      </c>
      <c r="B272" s="493"/>
      <c r="C272" s="11" t="s">
        <v>399</v>
      </c>
      <c r="D272" s="11" t="s">
        <v>400</v>
      </c>
      <c r="E272" s="11" t="s">
        <v>401</v>
      </c>
      <c r="F272" s="11" t="s">
        <v>402</v>
      </c>
      <c r="G272" s="11" t="s">
        <v>403</v>
      </c>
    </row>
    <row r="273" spans="1:7" ht="15" customHeight="1">
      <c r="A273" s="16" t="s">
        <v>434</v>
      </c>
      <c r="B273" s="17" t="s">
        <v>435</v>
      </c>
      <c r="C273" s="16" t="s">
        <v>406</v>
      </c>
      <c r="D273" s="16" t="s">
        <v>436</v>
      </c>
      <c r="E273" s="18">
        <v>0.75</v>
      </c>
      <c r="F273" s="19">
        <v>6.3</v>
      </c>
      <c r="G273" s="19">
        <v>4.725</v>
      </c>
    </row>
    <row r="274" spans="1:7" ht="20.1" customHeight="1">
      <c r="A274" s="16" t="s">
        <v>437</v>
      </c>
      <c r="B274" s="17" t="s">
        <v>438</v>
      </c>
      <c r="C274" s="16" t="s">
        <v>406</v>
      </c>
      <c r="D274" s="16" t="s">
        <v>439</v>
      </c>
      <c r="E274" s="18">
        <v>0.03</v>
      </c>
      <c r="F274" s="19">
        <v>17.37</v>
      </c>
      <c r="G274" s="19">
        <v>0.5211</v>
      </c>
    </row>
    <row r="275" spans="1:7" ht="20.1" customHeight="1">
      <c r="A275" s="16" t="s">
        <v>594</v>
      </c>
      <c r="B275" s="17" t="s">
        <v>595</v>
      </c>
      <c r="C275" s="16" t="s">
        <v>406</v>
      </c>
      <c r="D275" s="16" t="s">
        <v>436</v>
      </c>
      <c r="E275" s="18">
        <v>2</v>
      </c>
      <c r="F275" s="19">
        <v>1.82</v>
      </c>
      <c r="G275" s="19">
        <v>3.64</v>
      </c>
    </row>
    <row r="276" spans="1:7" ht="15" customHeight="1">
      <c r="A276" s="1"/>
      <c r="B276" s="1"/>
      <c r="C276" s="1"/>
      <c r="D276" s="1"/>
      <c r="E276" s="494" t="s">
        <v>440</v>
      </c>
      <c r="F276" s="495"/>
      <c r="G276" s="20">
        <v>8.89</v>
      </c>
    </row>
    <row r="277" spans="1:7" ht="15" customHeight="1">
      <c r="A277" s="492" t="s">
        <v>419</v>
      </c>
      <c r="B277" s="493"/>
      <c r="C277" s="11" t="s">
        <v>399</v>
      </c>
      <c r="D277" s="11" t="s">
        <v>400</v>
      </c>
      <c r="E277" s="11" t="s">
        <v>401</v>
      </c>
      <c r="F277" s="11" t="s">
        <v>402</v>
      </c>
      <c r="G277" s="11" t="s">
        <v>403</v>
      </c>
    </row>
    <row r="278" spans="1:7" ht="36" customHeight="1">
      <c r="A278" s="16" t="s">
        <v>596</v>
      </c>
      <c r="B278" s="17" t="s">
        <v>597</v>
      </c>
      <c r="C278" s="16" t="s">
        <v>406</v>
      </c>
      <c r="D278" s="16" t="s">
        <v>471</v>
      </c>
      <c r="E278" s="18">
        <v>0.12</v>
      </c>
      <c r="F278" s="19">
        <v>301.16</v>
      </c>
      <c r="G278" s="19">
        <v>36.1392</v>
      </c>
    </row>
    <row r="279" spans="1:7" ht="36" customHeight="1">
      <c r="A279" s="16" t="s">
        <v>524</v>
      </c>
      <c r="B279" s="17" t="s">
        <v>525</v>
      </c>
      <c r="C279" s="16" t="s">
        <v>406</v>
      </c>
      <c r="D279" s="16" t="s">
        <v>471</v>
      </c>
      <c r="E279" s="18">
        <v>0.12</v>
      </c>
      <c r="F279" s="19">
        <v>72.79</v>
      </c>
      <c r="G279" s="19">
        <v>8.7348</v>
      </c>
    </row>
    <row r="280" spans="1:7" ht="44.1" customHeight="1">
      <c r="A280" s="16" t="s">
        <v>598</v>
      </c>
      <c r="B280" s="17" t="s">
        <v>599</v>
      </c>
      <c r="C280" s="16" t="s">
        <v>406</v>
      </c>
      <c r="D280" s="16" t="s">
        <v>471</v>
      </c>
      <c r="E280" s="18">
        <v>0.12</v>
      </c>
      <c r="F280" s="19">
        <v>105.95</v>
      </c>
      <c r="G280" s="19">
        <v>12.714</v>
      </c>
    </row>
    <row r="281" spans="1:7" ht="36" customHeight="1">
      <c r="A281" s="16" t="s">
        <v>600</v>
      </c>
      <c r="B281" s="17" t="s">
        <v>601</v>
      </c>
      <c r="C281" s="16" t="s">
        <v>406</v>
      </c>
      <c r="D281" s="16" t="s">
        <v>433</v>
      </c>
      <c r="E281" s="18">
        <v>1</v>
      </c>
      <c r="F281" s="19">
        <v>66.69</v>
      </c>
      <c r="G281" s="19">
        <v>66.69</v>
      </c>
    </row>
    <row r="282" spans="1:7" ht="20.1" customHeight="1">
      <c r="A282" s="16" t="s">
        <v>542</v>
      </c>
      <c r="B282" s="17" t="s">
        <v>543</v>
      </c>
      <c r="C282" s="16" t="s">
        <v>406</v>
      </c>
      <c r="D282" s="16" t="s">
        <v>407</v>
      </c>
      <c r="E282" s="18">
        <v>0.03</v>
      </c>
      <c r="F282" s="19">
        <v>158.26</v>
      </c>
      <c r="G282" s="19">
        <v>4.7478</v>
      </c>
    </row>
    <row r="283" spans="1:7" ht="20.1" customHeight="1">
      <c r="A283" s="16" t="s">
        <v>544</v>
      </c>
      <c r="B283" s="17" t="s">
        <v>543</v>
      </c>
      <c r="C283" s="16" t="s">
        <v>406</v>
      </c>
      <c r="D283" s="16" t="s">
        <v>407</v>
      </c>
      <c r="E283" s="18">
        <v>0.75</v>
      </c>
      <c r="F283" s="19">
        <v>49.16</v>
      </c>
      <c r="G283" s="19">
        <v>36.87</v>
      </c>
    </row>
    <row r="284" spans="1:7" ht="27.95" customHeight="1">
      <c r="A284" s="16" t="s">
        <v>602</v>
      </c>
      <c r="B284" s="17" t="s">
        <v>603</v>
      </c>
      <c r="C284" s="16" t="s">
        <v>406</v>
      </c>
      <c r="D284" s="16" t="s">
        <v>407</v>
      </c>
      <c r="E284" s="18">
        <v>0.309</v>
      </c>
      <c r="F284" s="19">
        <v>0.79</v>
      </c>
      <c r="G284" s="19">
        <v>0.24411</v>
      </c>
    </row>
    <row r="285" spans="1:7" ht="27.95" customHeight="1">
      <c r="A285" s="16" t="s">
        <v>604</v>
      </c>
      <c r="B285" s="17" t="s">
        <v>605</v>
      </c>
      <c r="C285" s="16" t="s">
        <v>406</v>
      </c>
      <c r="D285" s="16" t="s">
        <v>407</v>
      </c>
      <c r="E285" s="18">
        <v>0.12</v>
      </c>
      <c r="F285" s="19">
        <v>83.58</v>
      </c>
      <c r="G285" s="19">
        <v>10.0296</v>
      </c>
    </row>
    <row r="286" spans="1:7" ht="27.95" customHeight="1">
      <c r="A286" s="16" t="s">
        <v>606</v>
      </c>
      <c r="B286" s="17" t="s">
        <v>605</v>
      </c>
      <c r="C286" s="16" t="s">
        <v>406</v>
      </c>
      <c r="D286" s="16" t="s">
        <v>407</v>
      </c>
      <c r="E286" s="18">
        <v>0.027</v>
      </c>
      <c r="F286" s="19">
        <v>14.46</v>
      </c>
      <c r="G286" s="19">
        <v>0.39042</v>
      </c>
    </row>
    <row r="287" spans="1:7" ht="15" customHeight="1">
      <c r="A287" s="1"/>
      <c r="B287" s="1"/>
      <c r="C287" s="1"/>
      <c r="D287" s="1"/>
      <c r="E287" s="494" t="s">
        <v>424</v>
      </c>
      <c r="F287" s="495"/>
      <c r="G287" s="20">
        <v>176.55</v>
      </c>
    </row>
    <row r="288" spans="1:7" ht="15" customHeight="1">
      <c r="A288" s="1"/>
      <c r="B288" s="1"/>
      <c r="C288" s="1"/>
      <c r="D288" s="1"/>
      <c r="E288" s="496" t="s">
        <v>425</v>
      </c>
      <c r="F288" s="497"/>
      <c r="G288" s="10">
        <v>250.17</v>
      </c>
    </row>
    <row r="289" spans="1:7" ht="9.95" customHeight="1">
      <c r="A289" s="1"/>
      <c r="B289" s="1"/>
      <c r="C289" s="498" t="s">
        <v>355</v>
      </c>
      <c r="D289" s="499"/>
      <c r="E289" s="1"/>
      <c r="F289" s="1"/>
      <c r="G289" s="1"/>
    </row>
    <row r="290" spans="1:7" ht="27" customHeight="1">
      <c r="A290" s="485" t="s">
        <v>607</v>
      </c>
      <c r="B290" s="486"/>
      <c r="C290" s="486"/>
      <c r="D290" s="486"/>
      <c r="E290" s="486"/>
      <c r="F290" s="486"/>
      <c r="G290" s="486"/>
    </row>
    <row r="291" spans="1:7" ht="15" customHeight="1">
      <c r="A291" s="492" t="s">
        <v>398</v>
      </c>
      <c r="B291" s="493"/>
      <c r="C291" s="11" t="s">
        <v>399</v>
      </c>
      <c r="D291" s="11" t="s">
        <v>400</v>
      </c>
      <c r="E291" s="11" t="s">
        <v>401</v>
      </c>
      <c r="F291" s="11" t="s">
        <v>402</v>
      </c>
      <c r="G291" s="11" t="s">
        <v>403</v>
      </c>
    </row>
    <row r="292" spans="1:7" ht="20.1" customHeight="1">
      <c r="A292" s="16" t="s">
        <v>414</v>
      </c>
      <c r="B292" s="17" t="s">
        <v>429</v>
      </c>
      <c r="C292" s="16" t="s">
        <v>406</v>
      </c>
      <c r="D292" s="16" t="s">
        <v>407</v>
      </c>
      <c r="E292" s="18">
        <v>0.018</v>
      </c>
      <c r="F292" s="19">
        <v>14.34</v>
      </c>
      <c r="G292" s="19">
        <v>0.2658636</v>
      </c>
    </row>
    <row r="293" spans="1:7" ht="15" customHeight="1">
      <c r="A293" s="1"/>
      <c r="B293" s="1"/>
      <c r="C293" s="1"/>
      <c r="D293" s="1"/>
      <c r="E293" s="494" t="s">
        <v>418</v>
      </c>
      <c r="F293" s="495"/>
      <c r="G293" s="20">
        <v>0.27</v>
      </c>
    </row>
    <row r="294" spans="1:7" ht="15" customHeight="1">
      <c r="A294" s="492" t="s">
        <v>430</v>
      </c>
      <c r="B294" s="493"/>
      <c r="C294" s="11" t="s">
        <v>399</v>
      </c>
      <c r="D294" s="11" t="s">
        <v>400</v>
      </c>
      <c r="E294" s="11" t="s">
        <v>401</v>
      </c>
      <c r="F294" s="11" t="s">
        <v>402</v>
      </c>
      <c r="G294" s="11" t="s">
        <v>403</v>
      </c>
    </row>
    <row r="295" spans="1:7" ht="15" customHeight="1">
      <c r="A295" s="16" t="s">
        <v>608</v>
      </c>
      <c r="B295" s="17" t="s">
        <v>609</v>
      </c>
      <c r="C295" s="16" t="s">
        <v>406</v>
      </c>
      <c r="D295" s="16" t="s">
        <v>610</v>
      </c>
      <c r="E295" s="18">
        <v>0.084</v>
      </c>
      <c r="F295" s="19">
        <v>6.816</v>
      </c>
      <c r="G295" s="19">
        <v>0.572544</v>
      </c>
    </row>
    <row r="296" spans="1:7" ht="27.95" customHeight="1">
      <c r="A296" s="16" t="s">
        <v>611</v>
      </c>
      <c r="B296" s="17" t="s">
        <v>612</v>
      </c>
      <c r="C296" s="16" t="s">
        <v>406</v>
      </c>
      <c r="D296" s="16" t="s">
        <v>458</v>
      </c>
      <c r="E296" s="18">
        <v>2.02E-05</v>
      </c>
      <c r="F296" s="19">
        <v>8121.9849</v>
      </c>
      <c r="G296" s="19">
        <v>0.16406409498</v>
      </c>
    </row>
    <row r="297" spans="1:7" ht="15" customHeight="1">
      <c r="A297" s="1"/>
      <c r="B297" s="1"/>
      <c r="C297" s="1"/>
      <c r="D297" s="1"/>
      <c r="E297" s="494" t="s">
        <v>440</v>
      </c>
      <c r="F297" s="495"/>
      <c r="G297" s="20">
        <v>0.73</v>
      </c>
    </row>
    <row r="298" spans="1:7" ht="15" customHeight="1">
      <c r="A298" s="1"/>
      <c r="B298" s="1"/>
      <c r="C298" s="1"/>
      <c r="D298" s="1"/>
      <c r="E298" s="496" t="s">
        <v>425</v>
      </c>
      <c r="F298" s="497"/>
      <c r="G298" s="10">
        <v>1</v>
      </c>
    </row>
    <row r="299" spans="1:7" ht="9.95" customHeight="1">
      <c r="A299" s="1"/>
      <c r="B299" s="1"/>
      <c r="C299" s="498" t="s">
        <v>355</v>
      </c>
      <c r="D299" s="499"/>
      <c r="E299" s="1"/>
      <c r="F299" s="1"/>
      <c r="G299" s="1"/>
    </row>
    <row r="300" spans="1:7" ht="36" customHeight="1">
      <c r="A300" s="485" t="s">
        <v>613</v>
      </c>
      <c r="B300" s="486"/>
      <c r="C300" s="486"/>
      <c r="D300" s="486"/>
      <c r="E300" s="486"/>
      <c r="F300" s="486"/>
      <c r="G300" s="486"/>
    </row>
    <row r="301" spans="1:7" ht="15" customHeight="1">
      <c r="A301" s="492" t="s">
        <v>398</v>
      </c>
      <c r="B301" s="493"/>
      <c r="C301" s="11" t="s">
        <v>399</v>
      </c>
      <c r="D301" s="11" t="s">
        <v>400</v>
      </c>
      <c r="E301" s="11" t="s">
        <v>401</v>
      </c>
      <c r="F301" s="11" t="s">
        <v>402</v>
      </c>
      <c r="G301" s="11" t="s">
        <v>403</v>
      </c>
    </row>
    <row r="302" spans="1:7" ht="27.95" customHeight="1">
      <c r="A302" s="16" t="s">
        <v>514</v>
      </c>
      <c r="B302" s="17" t="s">
        <v>515</v>
      </c>
      <c r="C302" s="16" t="s">
        <v>406</v>
      </c>
      <c r="D302" s="16" t="s">
        <v>407</v>
      </c>
      <c r="E302" s="18">
        <v>0.3</v>
      </c>
      <c r="F302" s="19">
        <v>19.81</v>
      </c>
      <c r="G302" s="19">
        <v>6.12129</v>
      </c>
    </row>
    <row r="303" spans="1:7" ht="27.95" customHeight="1">
      <c r="A303" s="16" t="s">
        <v>568</v>
      </c>
      <c r="B303" s="17" t="s">
        <v>569</v>
      </c>
      <c r="C303" s="16" t="s">
        <v>406</v>
      </c>
      <c r="D303" s="16" t="s">
        <v>407</v>
      </c>
      <c r="E303" s="18">
        <v>0.26</v>
      </c>
      <c r="F303" s="19">
        <v>22.25</v>
      </c>
      <c r="G303" s="19">
        <v>5.95855</v>
      </c>
    </row>
    <row r="304" spans="1:7" ht="20.1" customHeight="1">
      <c r="A304" s="16" t="s">
        <v>414</v>
      </c>
      <c r="B304" s="17" t="s">
        <v>429</v>
      </c>
      <c r="C304" s="16" t="s">
        <v>406</v>
      </c>
      <c r="D304" s="16" t="s">
        <v>407</v>
      </c>
      <c r="E304" s="18">
        <v>1.04</v>
      </c>
      <c r="F304" s="19">
        <v>14.34</v>
      </c>
      <c r="G304" s="19">
        <v>15.361008</v>
      </c>
    </row>
    <row r="305" spans="1:7" ht="15" customHeight="1">
      <c r="A305" s="1"/>
      <c r="B305" s="1"/>
      <c r="C305" s="1"/>
      <c r="D305" s="1"/>
      <c r="E305" s="494" t="s">
        <v>418</v>
      </c>
      <c r="F305" s="495"/>
      <c r="G305" s="20">
        <v>27.44</v>
      </c>
    </row>
    <row r="306" spans="1:7" ht="15" customHeight="1">
      <c r="A306" s="492" t="s">
        <v>430</v>
      </c>
      <c r="B306" s="493"/>
      <c r="C306" s="11" t="s">
        <v>399</v>
      </c>
      <c r="D306" s="11" t="s">
        <v>400</v>
      </c>
      <c r="E306" s="11" t="s">
        <v>401</v>
      </c>
      <c r="F306" s="11" t="s">
        <v>402</v>
      </c>
      <c r="G306" s="11" t="s">
        <v>403</v>
      </c>
    </row>
    <row r="307" spans="1:7" ht="20.1" customHeight="1">
      <c r="A307" s="16" t="s">
        <v>437</v>
      </c>
      <c r="B307" s="17" t="s">
        <v>438</v>
      </c>
      <c r="C307" s="16" t="s">
        <v>406</v>
      </c>
      <c r="D307" s="16" t="s">
        <v>439</v>
      </c>
      <c r="E307" s="18">
        <v>0.01</v>
      </c>
      <c r="F307" s="19">
        <v>17.37</v>
      </c>
      <c r="G307" s="19">
        <v>0.1737</v>
      </c>
    </row>
    <row r="308" spans="1:7" ht="15" customHeight="1">
      <c r="A308" s="16" t="s">
        <v>614</v>
      </c>
      <c r="B308" s="17" t="s">
        <v>615</v>
      </c>
      <c r="C308" s="16" t="s">
        <v>406</v>
      </c>
      <c r="D308" s="16" t="s">
        <v>436</v>
      </c>
      <c r="E308" s="18">
        <v>0.06</v>
      </c>
      <c r="F308" s="19">
        <v>22.9</v>
      </c>
      <c r="G308" s="19">
        <v>1.374</v>
      </c>
    </row>
    <row r="309" spans="1:7" ht="15" customHeight="1">
      <c r="A309" s="16" t="s">
        <v>616</v>
      </c>
      <c r="B309" s="17" t="s">
        <v>617</v>
      </c>
      <c r="C309" s="16" t="s">
        <v>406</v>
      </c>
      <c r="D309" s="16" t="s">
        <v>436</v>
      </c>
      <c r="E309" s="18">
        <v>0.08</v>
      </c>
      <c r="F309" s="19">
        <v>89.9</v>
      </c>
      <c r="G309" s="19">
        <v>7.192</v>
      </c>
    </row>
    <row r="310" spans="1:7" ht="20.1" customHeight="1">
      <c r="A310" s="16" t="s">
        <v>618</v>
      </c>
      <c r="B310" s="17" t="s">
        <v>619</v>
      </c>
      <c r="C310" s="16" t="s">
        <v>406</v>
      </c>
      <c r="D310" s="16" t="s">
        <v>439</v>
      </c>
      <c r="E310" s="18">
        <v>1.344</v>
      </c>
      <c r="F310" s="19">
        <v>14.5</v>
      </c>
      <c r="G310" s="19">
        <v>19.488</v>
      </c>
    </row>
    <row r="311" spans="1:7" ht="15" customHeight="1">
      <c r="A311" s="1"/>
      <c r="B311" s="1"/>
      <c r="C311" s="1"/>
      <c r="D311" s="1"/>
      <c r="E311" s="494" t="s">
        <v>440</v>
      </c>
      <c r="F311" s="495"/>
      <c r="G311" s="20">
        <v>28.22</v>
      </c>
    </row>
    <row r="312" spans="1:7" ht="15" customHeight="1">
      <c r="A312" s="492" t="s">
        <v>419</v>
      </c>
      <c r="B312" s="493"/>
      <c r="C312" s="11" t="s">
        <v>399</v>
      </c>
      <c r="D312" s="11" t="s">
        <v>400</v>
      </c>
      <c r="E312" s="11" t="s">
        <v>401</v>
      </c>
      <c r="F312" s="11" t="s">
        <v>402</v>
      </c>
      <c r="G312" s="11" t="s">
        <v>403</v>
      </c>
    </row>
    <row r="313" spans="1:7" ht="51.95" customHeight="1">
      <c r="A313" s="16" t="s">
        <v>579</v>
      </c>
      <c r="B313" s="17" t="s">
        <v>580</v>
      </c>
      <c r="C313" s="16" t="s">
        <v>406</v>
      </c>
      <c r="D313" s="16" t="s">
        <v>407</v>
      </c>
      <c r="E313" s="18">
        <v>0.04</v>
      </c>
      <c r="F313" s="19">
        <v>193.1</v>
      </c>
      <c r="G313" s="19">
        <v>7.724</v>
      </c>
    </row>
    <row r="314" spans="1:7" ht="51.95" customHeight="1">
      <c r="A314" s="16" t="s">
        <v>581</v>
      </c>
      <c r="B314" s="17" t="s">
        <v>580</v>
      </c>
      <c r="C314" s="16" t="s">
        <v>406</v>
      </c>
      <c r="D314" s="16" t="s">
        <v>407</v>
      </c>
      <c r="E314" s="18">
        <v>0.016</v>
      </c>
      <c r="F314" s="19">
        <v>61.69</v>
      </c>
      <c r="G314" s="19">
        <v>0.98704</v>
      </c>
    </row>
    <row r="315" spans="1:7" ht="27.95" customHeight="1">
      <c r="A315" s="16" t="s">
        <v>602</v>
      </c>
      <c r="B315" s="17" t="s">
        <v>603</v>
      </c>
      <c r="C315" s="16" t="s">
        <v>406</v>
      </c>
      <c r="D315" s="16" t="s">
        <v>407</v>
      </c>
      <c r="E315" s="18">
        <v>0.26</v>
      </c>
      <c r="F315" s="19">
        <v>0.79</v>
      </c>
      <c r="G315" s="19">
        <v>0.2054</v>
      </c>
    </row>
    <row r="316" spans="1:7" ht="27.95" customHeight="1">
      <c r="A316" s="16" t="s">
        <v>620</v>
      </c>
      <c r="B316" s="17" t="s">
        <v>603</v>
      </c>
      <c r="C316" s="16" t="s">
        <v>406</v>
      </c>
      <c r="D316" s="16" t="s">
        <v>407</v>
      </c>
      <c r="E316" s="18">
        <v>0.1</v>
      </c>
      <c r="F316" s="19">
        <v>0.53</v>
      </c>
      <c r="G316" s="19">
        <v>0.053</v>
      </c>
    </row>
    <row r="317" spans="1:7" ht="27.95" customHeight="1">
      <c r="A317" s="16" t="s">
        <v>604</v>
      </c>
      <c r="B317" s="17" t="s">
        <v>605</v>
      </c>
      <c r="C317" s="16" t="s">
        <v>406</v>
      </c>
      <c r="D317" s="16" t="s">
        <v>407</v>
      </c>
      <c r="E317" s="18">
        <v>0.13</v>
      </c>
      <c r="F317" s="19">
        <v>83.58</v>
      </c>
      <c r="G317" s="19">
        <v>10.8654</v>
      </c>
    </row>
    <row r="318" spans="1:7" ht="27.95" customHeight="1">
      <c r="A318" s="16" t="s">
        <v>621</v>
      </c>
      <c r="B318" s="17" t="s">
        <v>605</v>
      </c>
      <c r="C318" s="16" t="s">
        <v>406</v>
      </c>
      <c r="D318" s="16" t="s">
        <v>407</v>
      </c>
      <c r="E318" s="18">
        <v>0.05</v>
      </c>
      <c r="F318" s="19">
        <v>6.26</v>
      </c>
      <c r="G318" s="19">
        <v>0.313</v>
      </c>
    </row>
    <row r="319" spans="1:7" ht="15" customHeight="1">
      <c r="A319" s="1"/>
      <c r="B319" s="1"/>
      <c r="C319" s="1"/>
      <c r="D319" s="1"/>
      <c r="E319" s="494" t="s">
        <v>424</v>
      </c>
      <c r="F319" s="495"/>
      <c r="G319" s="20">
        <v>20.15</v>
      </c>
    </row>
    <row r="320" spans="1:7" ht="15" customHeight="1">
      <c r="A320" s="1"/>
      <c r="B320" s="1"/>
      <c r="C320" s="1"/>
      <c r="D320" s="1"/>
      <c r="E320" s="496" t="s">
        <v>425</v>
      </c>
      <c r="F320" s="497"/>
      <c r="G320" s="10">
        <v>75.81</v>
      </c>
    </row>
    <row r="321" spans="1:7" ht="9.95" customHeight="1">
      <c r="A321" s="1"/>
      <c r="B321" s="1"/>
      <c r="C321" s="498" t="s">
        <v>355</v>
      </c>
      <c r="D321" s="499"/>
      <c r="E321" s="1"/>
      <c r="F321" s="1"/>
      <c r="G321" s="1"/>
    </row>
    <row r="322" spans="1:7" ht="36" customHeight="1">
      <c r="A322" s="485" t="s">
        <v>622</v>
      </c>
      <c r="B322" s="486"/>
      <c r="C322" s="486"/>
      <c r="D322" s="486"/>
      <c r="E322" s="486"/>
      <c r="F322" s="486"/>
      <c r="G322" s="486"/>
    </row>
    <row r="323" spans="1:7" ht="15" customHeight="1">
      <c r="A323" s="492" t="s">
        <v>398</v>
      </c>
      <c r="B323" s="493"/>
      <c r="C323" s="11" t="s">
        <v>399</v>
      </c>
      <c r="D323" s="11" t="s">
        <v>400</v>
      </c>
      <c r="E323" s="11" t="s">
        <v>401</v>
      </c>
      <c r="F323" s="11" t="s">
        <v>402</v>
      </c>
      <c r="G323" s="11" t="s">
        <v>403</v>
      </c>
    </row>
    <row r="324" spans="1:7" ht="27.95" customHeight="1">
      <c r="A324" s="16" t="s">
        <v>623</v>
      </c>
      <c r="B324" s="17" t="s">
        <v>624</v>
      </c>
      <c r="C324" s="16" t="s">
        <v>406</v>
      </c>
      <c r="D324" s="16" t="s">
        <v>407</v>
      </c>
      <c r="E324" s="18">
        <v>0.9</v>
      </c>
      <c r="F324" s="19">
        <v>19.81</v>
      </c>
      <c r="G324" s="19">
        <v>18.36387</v>
      </c>
    </row>
    <row r="325" spans="1:7" ht="20.1" customHeight="1">
      <c r="A325" s="16" t="s">
        <v>414</v>
      </c>
      <c r="B325" s="17" t="s">
        <v>429</v>
      </c>
      <c r="C325" s="16" t="s">
        <v>406</v>
      </c>
      <c r="D325" s="16" t="s">
        <v>407</v>
      </c>
      <c r="E325" s="18">
        <v>1.6</v>
      </c>
      <c r="F325" s="19">
        <v>14.34</v>
      </c>
      <c r="G325" s="19">
        <v>23.63232</v>
      </c>
    </row>
    <row r="326" spans="1:7" ht="27.95" customHeight="1">
      <c r="A326" s="16" t="s">
        <v>625</v>
      </c>
      <c r="B326" s="17" t="s">
        <v>626</v>
      </c>
      <c r="C326" s="16" t="s">
        <v>406</v>
      </c>
      <c r="D326" s="16" t="s">
        <v>407</v>
      </c>
      <c r="E326" s="18">
        <v>0.08</v>
      </c>
      <c r="F326" s="19">
        <v>21.33</v>
      </c>
      <c r="G326" s="19">
        <v>1.757592</v>
      </c>
    </row>
    <row r="327" spans="1:7" ht="15" customHeight="1">
      <c r="A327" s="1"/>
      <c r="B327" s="1"/>
      <c r="C327" s="1"/>
      <c r="D327" s="1"/>
      <c r="E327" s="494" t="s">
        <v>418</v>
      </c>
      <c r="F327" s="495"/>
      <c r="G327" s="20">
        <v>43.75</v>
      </c>
    </row>
    <row r="328" spans="1:7" ht="15" customHeight="1">
      <c r="A328" s="492" t="s">
        <v>430</v>
      </c>
      <c r="B328" s="493"/>
      <c r="C328" s="11" t="s">
        <v>399</v>
      </c>
      <c r="D328" s="11" t="s">
        <v>400</v>
      </c>
      <c r="E328" s="11" t="s">
        <v>401</v>
      </c>
      <c r="F328" s="11" t="s">
        <v>402</v>
      </c>
      <c r="G328" s="11" t="s">
        <v>403</v>
      </c>
    </row>
    <row r="329" spans="1:7" ht="20.1" customHeight="1">
      <c r="A329" s="16" t="s">
        <v>627</v>
      </c>
      <c r="B329" s="17" t="s">
        <v>628</v>
      </c>
      <c r="C329" s="16" t="s">
        <v>406</v>
      </c>
      <c r="D329" s="16" t="s">
        <v>436</v>
      </c>
      <c r="E329" s="18">
        <v>1</v>
      </c>
      <c r="F329" s="19">
        <v>120.22</v>
      </c>
      <c r="G329" s="19">
        <v>120.22</v>
      </c>
    </row>
    <row r="330" spans="1:7" ht="15" customHeight="1">
      <c r="A330" s="1"/>
      <c r="B330" s="1"/>
      <c r="C330" s="1"/>
      <c r="D330" s="1"/>
      <c r="E330" s="494" t="s">
        <v>440</v>
      </c>
      <c r="F330" s="495"/>
      <c r="G330" s="20">
        <v>120.22</v>
      </c>
    </row>
    <row r="331" spans="1:7" ht="15" customHeight="1">
      <c r="A331" s="492" t="s">
        <v>419</v>
      </c>
      <c r="B331" s="493"/>
      <c r="C331" s="11" t="s">
        <v>399</v>
      </c>
      <c r="D331" s="11" t="s">
        <v>400</v>
      </c>
      <c r="E331" s="11" t="s">
        <v>401</v>
      </c>
      <c r="F331" s="11" t="s">
        <v>402</v>
      </c>
      <c r="G331" s="11" t="s">
        <v>403</v>
      </c>
    </row>
    <row r="332" spans="1:7" ht="20.1" customHeight="1">
      <c r="A332" s="16" t="s">
        <v>629</v>
      </c>
      <c r="B332" s="17" t="s">
        <v>630</v>
      </c>
      <c r="C332" s="16" t="s">
        <v>406</v>
      </c>
      <c r="D332" s="16" t="s">
        <v>471</v>
      </c>
      <c r="E332" s="18">
        <v>0.003</v>
      </c>
      <c r="F332" s="19">
        <v>371.16</v>
      </c>
      <c r="G332" s="19">
        <v>1.11348</v>
      </c>
    </row>
    <row r="333" spans="1:7" ht="20.1" customHeight="1">
      <c r="A333" s="16" t="s">
        <v>631</v>
      </c>
      <c r="B333" s="17" t="s">
        <v>543</v>
      </c>
      <c r="C333" s="16" t="s">
        <v>406</v>
      </c>
      <c r="D333" s="16" t="s">
        <v>407</v>
      </c>
      <c r="E333" s="18">
        <v>0.06</v>
      </c>
      <c r="F333" s="19">
        <v>61.44</v>
      </c>
      <c r="G333" s="19">
        <v>3.6864</v>
      </c>
    </row>
    <row r="334" spans="1:7" ht="60.95" customHeight="1">
      <c r="A334" s="16" t="s">
        <v>553</v>
      </c>
      <c r="B334" s="17" t="s">
        <v>549</v>
      </c>
      <c r="C334" s="16" t="s">
        <v>406</v>
      </c>
      <c r="D334" s="16" t="s">
        <v>407</v>
      </c>
      <c r="E334" s="18">
        <v>0.06</v>
      </c>
      <c r="F334" s="19">
        <v>43.06</v>
      </c>
      <c r="G334" s="19">
        <v>2.5836</v>
      </c>
    </row>
    <row r="335" spans="1:7" ht="15" customHeight="1">
      <c r="A335" s="1"/>
      <c r="B335" s="1"/>
      <c r="C335" s="1"/>
      <c r="D335" s="1"/>
      <c r="E335" s="494" t="s">
        <v>424</v>
      </c>
      <c r="F335" s="495"/>
      <c r="G335" s="20">
        <v>7.38</v>
      </c>
    </row>
    <row r="336" spans="1:7" ht="15" customHeight="1">
      <c r="A336" s="1"/>
      <c r="B336" s="1"/>
      <c r="C336" s="1"/>
      <c r="D336" s="1"/>
      <c r="E336" s="496" t="s">
        <v>425</v>
      </c>
      <c r="F336" s="497"/>
      <c r="G336" s="10">
        <v>171.35</v>
      </c>
    </row>
    <row r="337" spans="1:7" ht="9.95" customHeight="1">
      <c r="A337" s="1"/>
      <c r="B337" s="1"/>
      <c r="C337" s="498" t="s">
        <v>355</v>
      </c>
      <c r="D337" s="499"/>
      <c r="E337" s="1"/>
      <c r="F337" s="1"/>
      <c r="G337" s="1"/>
    </row>
    <row r="338" spans="1:7" ht="36" customHeight="1">
      <c r="A338" s="485" t="s">
        <v>632</v>
      </c>
      <c r="B338" s="486"/>
      <c r="C338" s="486"/>
      <c r="D338" s="486"/>
      <c r="E338" s="486"/>
      <c r="F338" s="486"/>
      <c r="G338" s="486"/>
    </row>
    <row r="339" spans="1:7" ht="15" customHeight="1">
      <c r="A339" s="492" t="s">
        <v>398</v>
      </c>
      <c r="B339" s="493"/>
      <c r="C339" s="11" t="s">
        <v>399</v>
      </c>
      <c r="D339" s="11" t="s">
        <v>400</v>
      </c>
      <c r="E339" s="11" t="s">
        <v>401</v>
      </c>
      <c r="F339" s="11" t="s">
        <v>402</v>
      </c>
      <c r="G339" s="11" t="s">
        <v>403</v>
      </c>
    </row>
    <row r="340" spans="1:7" ht="27.95" customHeight="1">
      <c r="A340" s="16" t="s">
        <v>623</v>
      </c>
      <c r="B340" s="17" t="s">
        <v>624</v>
      </c>
      <c r="C340" s="16" t="s">
        <v>406</v>
      </c>
      <c r="D340" s="16" t="s">
        <v>407</v>
      </c>
      <c r="E340" s="18">
        <v>1.3</v>
      </c>
      <c r="F340" s="19">
        <v>19.81</v>
      </c>
      <c r="G340" s="19">
        <v>26.52559</v>
      </c>
    </row>
    <row r="341" spans="1:7" ht="20.1" customHeight="1">
      <c r="A341" s="16" t="s">
        <v>414</v>
      </c>
      <c r="B341" s="17" t="s">
        <v>429</v>
      </c>
      <c r="C341" s="16" t="s">
        <v>406</v>
      </c>
      <c r="D341" s="16" t="s">
        <v>407</v>
      </c>
      <c r="E341" s="18">
        <v>2.35</v>
      </c>
      <c r="F341" s="19">
        <v>14.34</v>
      </c>
      <c r="G341" s="19">
        <v>34.70997</v>
      </c>
    </row>
    <row r="342" spans="1:7" ht="27.95" customHeight="1">
      <c r="A342" s="16" t="s">
        <v>625</v>
      </c>
      <c r="B342" s="17" t="s">
        <v>626</v>
      </c>
      <c r="C342" s="16" t="s">
        <v>406</v>
      </c>
      <c r="D342" s="16" t="s">
        <v>407</v>
      </c>
      <c r="E342" s="18">
        <v>0.08</v>
      </c>
      <c r="F342" s="19">
        <v>21.33</v>
      </c>
      <c r="G342" s="19">
        <v>1.757592</v>
      </c>
    </row>
    <row r="343" spans="1:7" ht="15" customHeight="1">
      <c r="A343" s="1"/>
      <c r="B343" s="1"/>
      <c r="C343" s="1"/>
      <c r="D343" s="1"/>
      <c r="E343" s="494" t="s">
        <v>418</v>
      </c>
      <c r="F343" s="495"/>
      <c r="G343" s="20">
        <v>63</v>
      </c>
    </row>
    <row r="344" spans="1:7" ht="15" customHeight="1">
      <c r="A344" s="492" t="s">
        <v>430</v>
      </c>
      <c r="B344" s="493"/>
      <c r="C344" s="11" t="s">
        <v>399</v>
      </c>
      <c r="D344" s="11" t="s">
        <v>400</v>
      </c>
      <c r="E344" s="11" t="s">
        <v>401</v>
      </c>
      <c r="F344" s="11" t="s">
        <v>402</v>
      </c>
      <c r="G344" s="11" t="s">
        <v>403</v>
      </c>
    </row>
    <row r="345" spans="1:7" ht="20.1" customHeight="1">
      <c r="A345" s="16" t="s">
        <v>633</v>
      </c>
      <c r="B345" s="17" t="s">
        <v>634</v>
      </c>
      <c r="C345" s="16" t="s">
        <v>406</v>
      </c>
      <c r="D345" s="16" t="s">
        <v>436</v>
      </c>
      <c r="E345" s="18">
        <v>1</v>
      </c>
      <c r="F345" s="19">
        <v>170</v>
      </c>
      <c r="G345" s="19">
        <v>170</v>
      </c>
    </row>
    <row r="346" spans="1:7" ht="15" customHeight="1">
      <c r="A346" s="1"/>
      <c r="B346" s="1"/>
      <c r="C346" s="1"/>
      <c r="D346" s="1"/>
      <c r="E346" s="494" t="s">
        <v>440</v>
      </c>
      <c r="F346" s="495"/>
      <c r="G346" s="20">
        <v>170</v>
      </c>
    </row>
    <row r="347" spans="1:7" ht="15" customHeight="1">
      <c r="A347" s="492" t="s">
        <v>419</v>
      </c>
      <c r="B347" s="493"/>
      <c r="C347" s="11" t="s">
        <v>399</v>
      </c>
      <c r="D347" s="11" t="s">
        <v>400</v>
      </c>
      <c r="E347" s="11" t="s">
        <v>401</v>
      </c>
      <c r="F347" s="11" t="s">
        <v>402</v>
      </c>
      <c r="G347" s="11" t="s">
        <v>403</v>
      </c>
    </row>
    <row r="348" spans="1:7" ht="20.1" customHeight="1">
      <c r="A348" s="16" t="s">
        <v>629</v>
      </c>
      <c r="B348" s="17" t="s">
        <v>630</v>
      </c>
      <c r="C348" s="16" t="s">
        <v>406</v>
      </c>
      <c r="D348" s="16" t="s">
        <v>471</v>
      </c>
      <c r="E348" s="18">
        <v>0.005</v>
      </c>
      <c r="F348" s="19">
        <v>371.16</v>
      </c>
      <c r="G348" s="19">
        <v>1.8558</v>
      </c>
    </row>
    <row r="349" spans="1:7" ht="20.1" customHeight="1">
      <c r="A349" s="16" t="s">
        <v>631</v>
      </c>
      <c r="B349" s="17" t="s">
        <v>543</v>
      </c>
      <c r="C349" s="16" t="s">
        <v>406</v>
      </c>
      <c r="D349" s="16" t="s">
        <v>407</v>
      </c>
      <c r="E349" s="18">
        <v>0.12</v>
      </c>
      <c r="F349" s="19">
        <v>61.44</v>
      </c>
      <c r="G349" s="19">
        <v>7.3728</v>
      </c>
    </row>
    <row r="350" spans="1:7" ht="60.95" customHeight="1">
      <c r="A350" s="16" t="s">
        <v>553</v>
      </c>
      <c r="B350" s="17" t="s">
        <v>549</v>
      </c>
      <c r="C350" s="16" t="s">
        <v>406</v>
      </c>
      <c r="D350" s="16" t="s">
        <v>407</v>
      </c>
      <c r="E350" s="18">
        <v>0.12</v>
      </c>
      <c r="F350" s="19">
        <v>43.06</v>
      </c>
      <c r="G350" s="19">
        <v>5.1672</v>
      </c>
    </row>
    <row r="351" spans="1:7" ht="15" customHeight="1">
      <c r="A351" s="1"/>
      <c r="B351" s="1"/>
      <c r="C351" s="1"/>
      <c r="D351" s="1"/>
      <c r="E351" s="494" t="s">
        <v>424</v>
      </c>
      <c r="F351" s="495"/>
      <c r="G351" s="20">
        <v>14.4</v>
      </c>
    </row>
    <row r="352" spans="1:7" ht="15" customHeight="1">
      <c r="A352" s="1"/>
      <c r="B352" s="1"/>
      <c r="C352" s="1"/>
      <c r="D352" s="1"/>
      <c r="E352" s="496" t="s">
        <v>425</v>
      </c>
      <c r="F352" s="497"/>
      <c r="G352" s="10">
        <v>247.38</v>
      </c>
    </row>
    <row r="353" spans="1:7" ht="9.95" customHeight="1">
      <c r="A353" s="1"/>
      <c r="B353" s="1"/>
      <c r="C353" s="498" t="s">
        <v>355</v>
      </c>
      <c r="D353" s="499"/>
      <c r="E353" s="1"/>
      <c r="F353" s="1"/>
      <c r="G353" s="1"/>
    </row>
    <row r="354" spans="1:7" ht="36" customHeight="1">
      <c r="A354" s="485" t="s">
        <v>635</v>
      </c>
      <c r="B354" s="486"/>
      <c r="C354" s="486"/>
      <c r="D354" s="486"/>
      <c r="E354" s="486"/>
      <c r="F354" s="486"/>
      <c r="G354" s="486"/>
    </row>
    <row r="355" spans="1:7" ht="15" customHeight="1">
      <c r="A355" s="492" t="s">
        <v>398</v>
      </c>
      <c r="B355" s="493"/>
      <c r="C355" s="11" t="s">
        <v>399</v>
      </c>
      <c r="D355" s="11" t="s">
        <v>400</v>
      </c>
      <c r="E355" s="11" t="s">
        <v>401</v>
      </c>
      <c r="F355" s="11" t="s">
        <v>402</v>
      </c>
      <c r="G355" s="11" t="s">
        <v>403</v>
      </c>
    </row>
    <row r="356" spans="1:7" ht="27.95" customHeight="1">
      <c r="A356" s="16" t="s">
        <v>623</v>
      </c>
      <c r="B356" s="17" t="s">
        <v>624</v>
      </c>
      <c r="C356" s="16" t="s">
        <v>406</v>
      </c>
      <c r="D356" s="16" t="s">
        <v>407</v>
      </c>
      <c r="E356" s="18">
        <v>1.7</v>
      </c>
      <c r="F356" s="19">
        <v>19.81</v>
      </c>
      <c r="G356" s="19">
        <v>34.68731</v>
      </c>
    </row>
    <row r="357" spans="1:7" ht="20.1" customHeight="1">
      <c r="A357" s="16" t="s">
        <v>414</v>
      </c>
      <c r="B357" s="17" t="s">
        <v>429</v>
      </c>
      <c r="C357" s="16" t="s">
        <v>406</v>
      </c>
      <c r="D357" s="16" t="s">
        <v>407</v>
      </c>
      <c r="E357" s="18">
        <v>3.05</v>
      </c>
      <c r="F357" s="19">
        <v>14.34</v>
      </c>
      <c r="G357" s="19">
        <v>45.04911</v>
      </c>
    </row>
    <row r="358" spans="1:7" ht="27.95" customHeight="1">
      <c r="A358" s="16" t="s">
        <v>625</v>
      </c>
      <c r="B358" s="17" t="s">
        <v>626</v>
      </c>
      <c r="C358" s="16" t="s">
        <v>406</v>
      </c>
      <c r="D358" s="16" t="s">
        <v>407</v>
      </c>
      <c r="E358" s="18">
        <v>0.08</v>
      </c>
      <c r="F358" s="19">
        <v>21.33</v>
      </c>
      <c r="G358" s="19">
        <v>1.757592</v>
      </c>
    </row>
    <row r="359" spans="1:7" ht="15" customHeight="1">
      <c r="A359" s="1"/>
      <c r="B359" s="1"/>
      <c r="C359" s="1"/>
      <c r="D359" s="1"/>
      <c r="E359" s="494" t="s">
        <v>418</v>
      </c>
      <c r="F359" s="495"/>
      <c r="G359" s="20">
        <v>81.5</v>
      </c>
    </row>
    <row r="360" spans="1:7" ht="15" customHeight="1">
      <c r="A360" s="492" t="s">
        <v>430</v>
      </c>
      <c r="B360" s="493"/>
      <c r="C360" s="11" t="s">
        <v>399</v>
      </c>
      <c r="D360" s="11" t="s">
        <v>400</v>
      </c>
      <c r="E360" s="11" t="s">
        <v>401</v>
      </c>
      <c r="F360" s="11" t="s">
        <v>402</v>
      </c>
      <c r="G360" s="11" t="s">
        <v>403</v>
      </c>
    </row>
    <row r="361" spans="1:7" ht="20.1" customHeight="1">
      <c r="A361" s="16" t="s">
        <v>636</v>
      </c>
      <c r="B361" s="17" t="s">
        <v>637</v>
      </c>
      <c r="C361" s="16" t="s">
        <v>406</v>
      </c>
      <c r="D361" s="16" t="s">
        <v>436</v>
      </c>
      <c r="E361" s="18">
        <v>1</v>
      </c>
      <c r="F361" s="19">
        <v>288</v>
      </c>
      <c r="G361" s="19">
        <v>288</v>
      </c>
    </row>
    <row r="362" spans="1:7" ht="15" customHeight="1">
      <c r="A362" s="1"/>
      <c r="B362" s="1"/>
      <c r="C362" s="1"/>
      <c r="D362" s="1"/>
      <c r="E362" s="494" t="s">
        <v>440</v>
      </c>
      <c r="F362" s="495"/>
      <c r="G362" s="20">
        <v>288</v>
      </c>
    </row>
    <row r="363" spans="1:7" ht="15" customHeight="1">
      <c r="A363" s="492" t="s">
        <v>419</v>
      </c>
      <c r="B363" s="493"/>
      <c r="C363" s="11" t="s">
        <v>399</v>
      </c>
      <c r="D363" s="11" t="s">
        <v>400</v>
      </c>
      <c r="E363" s="11" t="s">
        <v>401</v>
      </c>
      <c r="F363" s="11" t="s">
        <v>402</v>
      </c>
      <c r="G363" s="11" t="s">
        <v>403</v>
      </c>
    </row>
    <row r="364" spans="1:7" ht="20.1" customHeight="1">
      <c r="A364" s="16" t="s">
        <v>629</v>
      </c>
      <c r="B364" s="17" t="s">
        <v>630</v>
      </c>
      <c r="C364" s="16" t="s">
        <v>406</v>
      </c>
      <c r="D364" s="16" t="s">
        <v>471</v>
      </c>
      <c r="E364" s="18">
        <v>0.01</v>
      </c>
      <c r="F364" s="19">
        <v>371.16</v>
      </c>
      <c r="G364" s="19">
        <v>3.7116</v>
      </c>
    </row>
    <row r="365" spans="1:7" ht="20.1" customHeight="1">
      <c r="A365" s="16" t="s">
        <v>631</v>
      </c>
      <c r="B365" s="17" t="s">
        <v>543</v>
      </c>
      <c r="C365" s="16" t="s">
        <v>406</v>
      </c>
      <c r="D365" s="16" t="s">
        <v>407</v>
      </c>
      <c r="E365" s="18">
        <v>0.18</v>
      </c>
      <c r="F365" s="19">
        <v>61.44</v>
      </c>
      <c r="G365" s="19">
        <v>11.0592</v>
      </c>
    </row>
    <row r="366" spans="1:7" ht="60.95" customHeight="1">
      <c r="A366" s="16" t="s">
        <v>553</v>
      </c>
      <c r="B366" s="17" t="s">
        <v>549</v>
      </c>
      <c r="C366" s="16" t="s">
        <v>406</v>
      </c>
      <c r="D366" s="16" t="s">
        <v>407</v>
      </c>
      <c r="E366" s="18">
        <v>0.18</v>
      </c>
      <c r="F366" s="19">
        <v>43.06</v>
      </c>
      <c r="G366" s="19">
        <v>7.7508</v>
      </c>
    </row>
    <row r="367" spans="1:7" ht="15" customHeight="1">
      <c r="A367" s="1"/>
      <c r="B367" s="1"/>
      <c r="C367" s="1"/>
      <c r="D367" s="1"/>
      <c r="E367" s="494" t="s">
        <v>424</v>
      </c>
      <c r="F367" s="495"/>
      <c r="G367" s="20">
        <v>22.52</v>
      </c>
    </row>
    <row r="368" spans="1:7" ht="15" customHeight="1">
      <c r="A368" s="1"/>
      <c r="B368" s="1"/>
      <c r="C368" s="1"/>
      <c r="D368" s="1"/>
      <c r="E368" s="496" t="s">
        <v>425</v>
      </c>
      <c r="F368" s="497"/>
      <c r="G368" s="10">
        <v>392.01</v>
      </c>
    </row>
    <row r="369" spans="1:7" ht="9.95" customHeight="1">
      <c r="A369" s="1"/>
      <c r="B369" s="1"/>
      <c r="C369" s="498" t="s">
        <v>355</v>
      </c>
      <c r="D369" s="499"/>
      <c r="E369" s="1"/>
      <c r="F369" s="1"/>
      <c r="G369" s="1"/>
    </row>
    <row r="370" spans="1:7" ht="36" customHeight="1">
      <c r="A370" s="485" t="s">
        <v>638</v>
      </c>
      <c r="B370" s="486"/>
      <c r="C370" s="486"/>
      <c r="D370" s="486"/>
      <c r="E370" s="486"/>
      <c r="F370" s="486"/>
      <c r="G370" s="486"/>
    </row>
    <row r="371" spans="1:7" ht="15" customHeight="1">
      <c r="A371" s="492" t="s">
        <v>398</v>
      </c>
      <c r="B371" s="493"/>
      <c r="C371" s="11" t="s">
        <v>399</v>
      </c>
      <c r="D371" s="11" t="s">
        <v>400</v>
      </c>
      <c r="E371" s="11" t="s">
        <v>401</v>
      </c>
      <c r="F371" s="11" t="s">
        <v>402</v>
      </c>
      <c r="G371" s="11" t="s">
        <v>403</v>
      </c>
    </row>
    <row r="372" spans="1:7" ht="27.95" customHeight="1">
      <c r="A372" s="16" t="s">
        <v>623</v>
      </c>
      <c r="B372" s="17" t="s">
        <v>624</v>
      </c>
      <c r="C372" s="16" t="s">
        <v>406</v>
      </c>
      <c r="D372" s="16" t="s">
        <v>407</v>
      </c>
      <c r="E372" s="18">
        <v>0.9</v>
      </c>
      <c r="F372" s="19">
        <v>19.81</v>
      </c>
      <c r="G372" s="19">
        <v>18.36387</v>
      </c>
    </row>
    <row r="373" spans="1:7" ht="20.1" customHeight="1">
      <c r="A373" s="16" t="s">
        <v>414</v>
      </c>
      <c r="B373" s="17" t="s">
        <v>429</v>
      </c>
      <c r="C373" s="16" t="s">
        <v>406</v>
      </c>
      <c r="D373" s="16" t="s">
        <v>407</v>
      </c>
      <c r="E373" s="18">
        <v>1.6</v>
      </c>
      <c r="F373" s="19">
        <v>14.34</v>
      </c>
      <c r="G373" s="19">
        <v>23.63232</v>
      </c>
    </row>
    <row r="374" spans="1:7" ht="27.95" customHeight="1">
      <c r="A374" s="16" t="s">
        <v>625</v>
      </c>
      <c r="B374" s="17" t="s">
        <v>626</v>
      </c>
      <c r="C374" s="16" t="s">
        <v>406</v>
      </c>
      <c r="D374" s="16" t="s">
        <v>407</v>
      </c>
      <c r="E374" s="18">
        <v>0.08</v>
      </c>
      <c r="F374" s="19">
        <v>21.33</v>
      </c>
      <c r="G374" s="19">
        <v>1.757592</v>
      </c>
    </row>
    <row r="375" spans="1:7" ht="15" customHeight="1">
      <c r="A375" s="1"/>
      <c r="B375" s="1"/>
      <c r="C375" s="1"/>
      <c r="D375" s="1"/>
      <c r="E375" s="494" t="s">
        <v>418</v>
      </c>
      <c r="F375" s="495"/>
      <c r="G375" s="20">
        <v>43.75</v>
      </c>
    </row>
    <row r="376" spans="1:7" ht="15" customHeight="1">
      <c r="A376" s="492" t="s">
        <v>430</v>
      </c>
      <c r="B376" s="493"/>
      <c r="C376" s="11" t="s">
        <v>399</v>
      </c>
      <c r="D376" s="11" t="s">
        <v>400</v>
      </c>
      <c r="E376" s="11" t="s">
        <v>401</v>
      </c>
      <c r="F376" s="11" t="s">
        <v>402</v>
      </c>
      <c r="G376" s="11" t="s">
        <v>403</v>
      </c>
    </row>
    <row r="377" spans="1:7" ht="20.1" customHeight="1">
      <c r="A377" s="16" t="s">
        <v>639</v>
      </c>
      <c r="B377" s="17" t="s">
        <v>640</v>
      </c>
      <c r="C377" s="16" t="s">
        <v>406</v>
      </c>
      <c r="D377" s="16" t="s">
        <v>436</v>
      </c>
      <c r="E377" s="18">
        <v>1</v>
      </c>
      <c r="F377" s="19">
        <v>94.5</v>
      </c>
      <c r="G377" s="19">
        <v>94.5</v>
      </c>
    </row>
    <row r="378" spans="1:7" ht="15" customHeight="1">
      <c r="A378" s="1"/>
      <c r="B378" s="1"/>
      <c r="C378" s="1"/>
      <c r="D378" s="1"/>
      <c r="E378" s="494" t="s">
        <v>440</v>
      </c>
      <c r="F378" s="495"/>
      <c r="G378" s="20">
        <v>94.5</v>
      </c>
    </row>
    <row r="379" spans="1:7" ht="15" customHeight="1">
      <c r="A379" s="492" t="s">
        <v>419</v>
      </c>
      <c r="B379" s="493"/>
      <c r="C379" s="11" t="s">
        <v>399</v>
      </c>
      <c r="D379" s="11" t="s">
        <v>400</v>
      </c>
      <c r="E379" s="11" t="s">
        <v>401</v>
      </c>
      <c r="F379" s="11" t="s">
        <v>402</v>
      </c>
      <c r="G379" s="11" t="s">
        <v>403</v>
      </c>
    </row>
    <row r="380" spans="1:7" ht="20.1" customHeight="1">
      <c r="A380" s="16" t="s">
        <v>629</v>
      </c>
      <c r="B380" s="17" t="s">
        <v>630</v>
      </c>
      <c r="C380" s="16" t="s">
        <v>406</v>
      </c>
      <c r="D380" s="16" t="s">
        <v>471</v>
      </c>
      <c r="E380" s="18">
        <v>0.003</v>
      </c>
      <c r="F380" s="19">
        <v>371.16</v>
      </c>
      <c r="G380" s="19">
        <v>1.11348</v>
      </c>
    </row>
    <row r="381" spans="1:7" ht="20.1" customHeight="1">
      <c r="A381" s="16" t="s">
        <v>631</v>
      </c>
      <c r="B381" s="17" t="s">
        <v>543</v>
      </c>
      <c r="C381" s="16" t="s">
        <v>406</v>
      </c>
      <c r="D381" s="16" t="s">
        <v>407</v>
      </c>
      <c r="E381" s="18">
        <v>0.06</v>
      </c>
      <c r="F381" s="19">
        <v>61.44</v>
      </c>
      <c r="G381" s="19">
        <v>3.6864</v>
      </c>
    </row>
    <row r="382" spans="1:7" ht="60.95" customHeight="1">
      <c r="A382" s="16" t="s">
        <v>553</v>
      </c>
      <c r="B382" s="17" t="s">
        <v>549</v>
      </c>
      <c r="C382" s="16" t="s">
        <v>406</v>
      </c>
      <c r="D382" s="16" t="s">
        <v>407</v>
      </c>
      <c r="E382" s="18">
        <v>0.06</v>
      </c>
      <c r="F382" s="19">
        <v>43.06</v>
      </c>
      <c r="G382" s="19">
        <v>2.5836</v>
      </c>
    </row>
    <row r="383" spans="1:7" ht="15" customHeight="1">
      <c r="A383" s="1"/>
      <c r="B383" s="1"/>
      <c r="C383" s="1"/>
      <c r="D383" s="1"/>
      <c r="E383" s="494" t="s">
        <v>424</v>
      </c>
      <c r="F383" s="495"/>
      <c r="G383" s="20">
        <v>7.38</v>
      </c>
    </row>
    <row r="384" spans="1:7" ht="15" customHeight="1">
      <c r="A384" s="1"/>
      <c r="B384" s="1"/>
      <c r="C384" s="1"/>
      <c r="D384" s="1"/>
      <c r="E384" s="496" t="s">
        <v>425</v>
      </c>
      <c r="F384" s="497"/>
      <c r="G384" s="10">
        <v>145.63</v>
      </c>
    </row>
    <row r="385" spans="1:7" ht="9.95" customHeight="1">
      <c r="A385" s="1"/>
      <c r="B385" s="1"/>
      <c r="C385" s="498" t="s">
        <v>355</v>
      </c>
      <c r="D385" s="499"/>
      <c r="E385" s="1"/>
      <c r="F385" s="1"/>
      <c r="G385" s="1"/>
    </row>
    <row r="386" spans="1:7" ht="36" customHeight="1">
      <c r="A386" s="485" t="s">
        <v>641</v>
      </c>
      <c r="B386" s="486"/>
      <c r="C386" s="486"/>
      <c r="D386" s="486"/>
      <c r="E386" s="486"/>
      <c r="F386" s="486"/>
      <c r="G386" s="486"/>
    </row>
    <row r="387" spans="1:7" ht="15" customHeight="1">
      <c r="A387" s="492" t="s">
        <v>398</v>
      </c>
      <c r="B387" s="493"/>
      <c r="C387" s="11" t="s">
        <v>399</v>
      </c>
      <c r="D387" s="11" t="s">
        <v>400</v>
      </c>
      <c r="E387" s="11" t="s">
        <v>401</v>
      </c>
      <c r="F387" s="11" t="s">
        <v>402</v>
      </c>
      <c r="G387" s="11" t="s">
        <v>403</v>
      </c>
    </row>
    <row r="388" spans="1:7" ht="27.95" customHeight="1">
      <c r="A388" s="16" t="s">
        <v>623</v>
      </c>
      <c r="B388" s="17" t="s">
        <v>624</v>
      </c>
      <c r="C388" s="16" t="s">
        <v>406</v>
      </c>
      <c r="D388" s="16" t="s">
        <v>407</v>
      </c>
      <c r="E388" s="18">
        <v>1.3</v>
      </c>
      <c r="F388" s="19">
        <v>19.81</v>
      </c>
      <c r="G388" s="19">
        <v>26.52559</v>
      </c>
    </row>
    <row r="389" spans="1:7" ht="20.1" customHeight="1">
      <c r="A389" s="16" t="s">
        <v>414</v>
      </c>
      <c r="B389" s="17" t="s">
        <v>429</v>
      </c>
      <c r="C389" s="16" t="s">
        <v>406</v>
      </c>
      <c r="D389" s="16" t="s">
        <v>407</v>
      </c>
      <c r="E389" s="18">
        <v>2.35</v>
      </c>
      <c r="F389" s="19">
        <v>14.34</v>
      </c>
      <c r="G389" s="19">
        <v>34.70997</v>
      </c>
    </row>
    <row r="390" spans="1:7" ht="27.95" customHeight="1">
      <c r="A390" s="16" t="s">
        <v>625</v>
      </c>
      <c r="B390" s="17" t="s">
        <v>626</v>
      </c>
      <c r="C390" s="16" t="s">
        <v>406</v>
      </c>
      <c r="D390" s="16" t="s">
        <v>407</v>
      </c>
      <c r="E390" s="18">
        <v>0.08</v>
      </c>
      <c r="F390" s="19">
        <v>21.33</v>
      </c>
      <c r="G390" s="19">
        <v>1.757592</v>
      </c>
    </row>
    <row r="391" spans="1:7" ht="15" customHeight="1">
      <c r="A391" s="1"/>
      <c r="B391" s="1"/>
      <c r="C391" s="1"/>
      <c r="D391" s="1"/>
      <c r="E391" s="494" t="s">
        <v>418</v>
      </c>
      <c r="F391" s="495"/>
      <c r="G391" s="20">
        <v>63</v>
      </c>
    </row>
    <row r="392" spans="1:7" ht="15" customHeight="1">
      <c r="A392" s="492" t="s">
        <v>430</v>
      </c>
      <c r="B392" s="493"/>
      <c r="C392" s="11" t="s">
        <v>399</v>
      </c>
      <c r="D392" s="11" t="s">
        <v>400</v>
      </c>
      <c r="E392" s="11" t="s">
        <v>401</v>
      </c>
      <c r="F392" s="11" t="s">
        <v>402</v>
      </c>
      <c r="G392" s="11" t="s">
        <v>403</v>
      </c>
    </row>
    <row r="393" spans="1:7" ht="20.1" customHeight="1">
      <c r="A393" s="16" t="s">
        <v>642</v>
      </c>
      <c r="B393" s="17" t="s">
        <v>643</v>
      </c>
      <c r="C393" s="16" t="s">
        <v>406</v>
      </c>
      <c r="D393" s="16" t="s">
        <v>436</v>
      </c>
      <c r="E393" s="18">
        <v>1</v>
      </c>
      <c r="F393" s="19">
        <v>206.5</v>
      </c>
      <c r="G393" s="19">
        <v>206.5</v>
      </c>
    </row>
    <row r="394" spans="1:7" ht="15" customHeight="1">
      <c r="A394" s="1"/>
      <c r="B394" s="1"/>
      <c r="C394" s="1"/>
      <c r="D394" s="1"/>
      <c r="E394" s="494" t="s">
        <v>440</v>
      </c>
      <c r="F394" s="495"/>
      <c r="G394" s="20">
        <v>206.5</v>
      </c>
    </row>
    <row r="395" spans="1:7" ht="15" customHeight="1">
      <c r="A395" s="492" t="s">
        <v>419</v>
      </c>
      <c r="B395" s="493"/>
      <c r="C395" s="11" t="s">
        <v>399</v>
      </c>
      <c r="D395" s="11" t="s">
        <v>400</v>
      </c>
      <c r="E395" s="11" t="s">
        <v>401</v>
      </c>
      <c r="F395" s="11" t="s">
        <v>402</v>
      </c>
      <c r="G395" s="11" t="s">
        <v>403</v>
      </c>
    </row>
    <row r="396" spans="1:7" ht="20.1" customHeight="1">
      <c r="A396" s="16" t="s">
        <v>629</v>
      </c>
      <c r="B396" s="17" t="s">
        <v>630</v>
      </c>
      <c r="C396" s="16" t="s">
        <v>406</v>
      </c>
      <c r="D396" s="16" t="s">
        <v>471</v>
      </c>
      <c r="E396" s="18">
        <v>0.005</v>
      </c>
      <c r="F396" s="19">
        <v>371.16</v>
      </c>
      <c r="G396" s="19">
        <v>1.8558</v>
      </c>
    </row>
    <row r="397" spans="1:7" ht="20.1" customHeight="1">
      <c r="A397" s="16" t="s">
        <v>631</v>
      </c>
      <c r="B397" s="17" t="s">
        <v>543</v>
      </c>
      <c r="C397" s="16" t="s">
        <v>406</v>
      </c>
      <c r="D397" s="16" t="s">
        <v>407</v>
      </c>
      <c r="E397" s="18">
        <v>0.12</v>
      </c>
      <c r="F397" s="19">
        <v>61.44</v>
      </c>
      <c r="G397" s="19">
        <v>7.3728</v>
      </c>
    </row>
    <row r="398" spans="1:7" ht="60.95" customHeight="1">
      <c r="A398" s="16" t="s">
        <v>553</v>
      </c>
      <c r="B398" s="17" t="s">
        <v>549</v>
      </c>
      <c r="C398" s="16" t="s">
        <v>406</v>
      </c>
      <c r="D398" s="16" t="s">
        <v>407</v>
      </c>
      <c r="E398" s="18">
        <v>0.12</v>
      </c>
      <c r="F398" s="19">
        <v>43.06</v>
      </c>
      <c r="G398" s="19">
        <v>5.1672</v>
      </c>
    </row>
    <row r="399" spans="1:7" ht="15" customHeight="1">
      <c r="A399" s="1"/>
      <c r="B399" s="1"/>
      <c r="C399" s="1"/>
      <c r="D399" s="1"/>
      <c r="E399" s="494" t="s">
        <v>424</v>
      </c>
      <c r="F399" s="495"/>
      <c r="G399" s="20">
        <v>14.4</v>
      </c>
    </row>
    <row r="400" spans="1:7" ht="15" customHeight="1">
      <c r="A400" s="1"/>
      <c r="B400" s="1"/>
      <c r="C400" s="1"/>
      <c r="D400" s="1"/>
      <c r="E400" s="496" t="s">
        <v>425</v>
      </c>
      <c r="F400" s="497"/>
      <c r="G400" s="10">
        <v>283.88</v>
      </c>
    </row>
    <row r="401" spans="1:7" ht="9.95" customHeight="1">
      <c r="A401" s="1"/>
      <c r="B401" s="1"/>
      <c r="C401" s="498" t="s">
        <v>355</v>
      </c>
      <c r="D401" s="499"/>
      <c r="E401" s="1"/>
      <c r="F401" s="1"/>
      <c r="G401" s="1"/>
    </row>
    <row r="402" spans="1:7" ht="36" customHeight="1">
      <c r="A402" s="485" t="s">
        <v>644</v>
      </c>
      <c r="B402" s="486"/>
      <c r="C402" s="486"/>
      <c r="D402" s="486"/>
      <c r="E402" s="486"/>
      <c r="F402" s="486"/>
      <c r="G402" s="486"/>
    </row>
    <row r="403" spans="1:7" ht="15" customHeight="1">
      <c r="A403" s="492" t="s">
        <v>398</v>
      </c>
      <c r="B403" s="493"/>
      <c r="C403" s="11" t="s">
        <v>399</v>
      </c>
      <c r="D403" s="11" t="s">
        <v>400</v>
      </c>
      <c r="E403" s="11" t="s">
        <v>401</v>
      </c>
      <c r="F403" s="11" t="s">
        <v>402</v>
      </c>
      <c r="G403" s="11" t="s">
        <v>403</v>
      </c>
    </row>
    <row r="404" spans="1:7" ht="27.95" customHeight="1">
      <c r="A404" s="16" t="s">
        <v>623</v>
      </c>
      <c r="B404" s="17" t="s">
        <v>624</v>
      </c>
      <c r="C404" s="16" t="s">
        <v>406</v>
      </c>
      <c r="D404" s="16" t="s">
        <v>407</v>
      </c>
      <c r="E404" s="18">
        <v>1.7</v>
      </c>
      <c r="F404" s="19">
        <v>19.81</v>
      </c>
      <c r="G404" s="19">
        <v>34.68731</v>
      </c>
    </row>
    <row r="405" spans="1:7" ht="20.1" customHeight="1">
      <c r="A405" s="16" t="s">
        <v>414</v>
      </c>
      <c r="B405" s="17" t="s">
        <v>429</v>
      </c>
      <c r="C405" s="16" t="s">
        <v>406</v>
      </c>
      <c r="D405" s="16" t="s">
        <v>407</v>
      </c>
      <c r="E405" s="18">
        <v>3.05</v>
      </c>
      <c r="F405" s="19">
        <v>14.34</v>
      </c>
      <c r="G405" s="19">
        <v>45.04911</v>
      </c>
    </row>
    <row r="406" spans="1:7" ht="27.95" customHeight="1">
      <c r="A406" s="16" t="s">
        <v>625</v>
      </c>
      <c r="B406" s="17" t="s">
        <v>626</v>
      </c>
      <c r="C406" s="16" t="s">
        <v>406</v>
      </c>
      <c r="D406" s="16" t="s">
        <v>407</v>
      </c>
      <c r="E406" s="18">
        <v>0.08</v>
      </c>
      <c r="F406" s="19">
        <v>21.33</v>
      </c>
      <c r="G406" s="19">
        <v>1.757592</v>
      </c>
    </row>
    <row r="407" spans="1:7" ht="15" customHeight="1">
      <c r="A407" s="1"/>
      <c r="B407" s="1"/>
      <c r="C407" s="1"/>
      <c r="D407" s="1"/>
      <c r="E407" s="494" t="s">
        <v>418</v>
      </c>
      <c r="F407" s="495"/>
      <c r="G407" s="20">
        <v>81.5</v>
      </c>
    </row>
    <row r="408" spans="1:7" ht="15" customHeight="1">
      <c r="A408" s="492" t="s">
        <v>430</v>
      </c>
      <c r="B408" s="493"/>
      <c r="C408" s="11" t="s">
        <v>399</v>
      </c>
      <c r="D408" s="11" t="s">
        <v>400</v>
      </c>
      <c r="E408" s="11" t="s">
        <v>401</v>
      </c>
      <c r="F408" s="11" t="s">
        <v>402</v>
      </c>
      <c r="G408" s="11" t="s">
        <v>403</v>
      </c>
    </row>
    <row r="409" spans="1:7" ht="20.1" customHeight="1">
      <c r="A409" s="16" t="s">
        <v>645</v>
      </c>
      <c r="B409" s="17" t="s">
        <v>646</v>
      </c>
      <c r="C409" s="16" t="s">
        <v>406</v>
      </c>
      <c r="D409" s="16" t="s">
        <v>436</v>
      </c>
      <c r="E409" s="18">
        <v>1</v>
      </c>
      <c r="F409" s="19">
        <v>275</v>
      </c>
      <c r="G409" s="19">
        <v>275</v>
      </c>
    </row>
    <row r="410" spans="1:7" ht="15" customHeight="1">
      <c r="A410" s="1"/>
      <c r="B410" s="1"/>
      <c r="C410" s="1"/>
      <c r="D410" s="1"/>
      <c r="E410" s="494" t="s">
        <v>440</v>
      </c>
      <c r="F410" s="495"/>
      <c r="G410" s="20">
        <v>275</v>
      </c>
    </row>
    <row r="411" spans="1:7" ht="15" customHeight="1">
      <c r="A411" s="492" t="s">
        <v>419</v>
      </c>
      <c r="B411" s="493"/>
      <c r="C411" s="11" t="s">
        <v>399</v>
      </c>
      <c r="D411" s="11" t="s">
        <v>400</v>
      </c>
      <c r="E411" s="11" t="s">
        <v>401</v>
      </c>
      <c r="F411" s="11" t="s">
        <v>402</v>
      </c>
      <c r="G411" s="11" t="s">
        <v>403</v>
      </c>
    </row>
    <row r="412" spans="1:7" ht="20.1" customHeight="1">
      <c r="A412" s="16" t="s">
        <v>629</v>
      </c>
      <c r="B412" s="17" t="s">
        <v>630</v>
      </c>
      <c r="C412" s="16" t="s">
        <v>406</v>
      </c>
      <c r="D412" s="16" t="s">
        <v>471</v>
      </c>
      <c r="E412" s="18">
        <v>0.01</v>
      </c>
      <c r="F412" s="19">
        <v>371.16</v>
      </c>
      <c r="G412" s="19">
        <v>3.7116</v>
      </c>
    </row>
    <row r="413" spans="1:7" ht="20.1" customHeight="1">
      <c r="A413" s="16" t="s">
        <v>631</v>
      </c>
      <c r="B413" s="17" t="s">
        <v>543</v>
      </c>
      <c r="C413" s="16" t="s">
        <v>406</v>
      </c>
      <c r="D413" s="16" t="s">
        <v>407</v>
      </c>
      <c r="E413" s="18">
        <v>0.18</v>
      </c>
      <c r="F413" s="19">
        <v>61.44</v>
      </c>
      <c r="G413" s="19">
        <v>11.0592</v>
      </c>
    </row>
    <row r="414" spans="1:7" ht="60.95" customHeight="1">
      <c r="A414" s="16" t="s">
        <v>553</v>
      </c>
      <c r="B414" s="17" t="s">
        <v>549</v>
      </c>
      <c r="C414" s="16" t="s">
        <v>406</v>
      </c>
      <c r="D414" s="16" t="s">
        <v>407</v>
      </c>
      <c r="E414" s="18">
        <v>0.18</v>
      </c>
      <c r="F414" s="19">
        <v>43.06</v>
      </c>
      <c r="G414" s="19">
        <v>7.7508</v>
      </c>
    </row>
    <row r="415" spans="1:7" ht="15" customHeight="1">
      <c r="A415" s="1"/>
      <c r="B415" s="1"/>
      <c r="C415" s="1"/>
      <c r="D415" s="1"/>
      <c r="E415" s="494" t="s">
        <v>424</v>
      </c>
      <c r="F415" s="495"/>
      <c r="G415" s="20">
        <v>22.52</v>
      </c>
    </row>
    <row r="416" spans="1:7" ht="15" customHeight="1">
      <c r="A416" s="1"/>
      <c r="B416" s="1"/>
      <c r="C416" s="1"/>
      <c r="D416" s="1"/>
      <c r="E416" s="496" t="s">
        <v>425</v>
      </c>
      <c r="F416" s="497"/>
      <c r="G416" s="10">
        <v>379.01</v>
      </c>
    </row>
    <row r="417" spans="1:7" ht="9.95" customHeight="1">
      <c r="A417" s="1"/>
      <c r="B417" s="1"/>
      <c r="C417" s="498" t="s">
        <v>355</v>
      </c>
      <c r="D417" s="499"/>
      <c r="E417" s="1"/>
      <c r="F417" s="1"/>
      <c r="G417" s="1"/>
    </row>
    <row r="418" spans="1:7" ht="36" customHeight="1">
      <c r="A418" s="485" t="s">
        <v>647</v>
      </c>
      <c r="B418" s="486"/>
      <c r="C418" s="486"/>
      <c r="D418" s="486"/>
      <c r="E418" s="486"/>
      <c r="F418" s="486"/>
      <c r="G418" s="486"/>
    </row>
    <row r="419" spans="1:7" ht="15" customHeight="1">
      <c r="A419" s="492" t="s">
        <v>398</v>
      </c>
      <c r="B419" s="493"/>
      <c r="C419" s="11" t="s">
        <v>399</v>
      </c>
      <c r="D419" s="11" t="s">
        <v>400</v>
      </c>
      <c r="E419" s="11" t="s">
        <v>401</v>
      </c>
      <c r="F419" s="11" t="s">
        <v>402</v>
      </c>
      <c r="G419" s="11" t="s">
        <v>403</v>
      </c>
    </row>
    <row r="420" spans="1:7" ht="27.95" customHeight="1">
      <c r="A420" s="16" t="s">
        <v>623</v>
      </c>
      <c r="B420" s="17" t="s">
        <v>624</v>
      </c>
      <c r="C420" s="16" t="s">
        <v>406</v>
      </c>
      <c r="D420" s="16" t="s">
        <v>407</v>
      </c>
      <c r="E420" s="18">
        <v>2.65</v>
      </c>
      <c r="F420" s="19">
        <v>19.81</v>
      </c>
      <c r="G420" s="19">
        <v>54.071395</v>
      </c>
    </row>
    <row r="421" spans="1:7" ht="20.1" customHeight="1">
      <c r="A421" s="16" t="s">
        <v>414</v>
      </c>
      <c r="B421" s="17" t="s">
        <v>429</v>
      </c>
      <c r="C421" s="16" t="s">
        <v>406</v>
      </c>
      <c r="D421" s="16" t="s">
        <v>407</v>
      </c>
      <c r="E421" s="18">
        <v>4.75</v>
      </c>
      <c r="F421" s="19">
        <v>14.34</v>
      </c>
      <c r="G421" s="19">
        <v>70.15845</v>
      </c>
    </row>
    <row r="422" spans="1:7" ht="27.95" customHeight="1">
      <c r="A422" s="16" t="s">
        <v>625</v>
      </c>
      <c r="B422" s="17" t="s">
        <v>626</v>
      </c>
      <c r="C422" s="16" t="s">
        <v>406</v>
      </c>
      <c r="D422" s="16" t="s">
        <v>407</v>
      </c>
      <c r="E422" s="18">
        <v>0.08</v>
      </c>
      <c r="F422" s="19">
        <v>21.33</v>
      </c>
      <c r="G422" s="19">
        <v>1.757592</v>
      </c>
    </row>
    <row r="423" spans="1:7" ht="15" customHeight="1">
      <c r="A423" s="1"/>
      <c r="B423" s="1"/>
      <c r="C423" s="1"/>
      <c r="D423" s="1"/>
      <c r="E423" s="494" t="s">
        <v>418</v>
      </c>
      <c r="F423" s="495"/>
      <c r="G423" s="20">
        <v>125.99</v>
      </c>
    </row>
    <row r="424" spans="1:7" ht="15" customHeight="1">
      <c r="A424" s="492" t="s">
        <v>430</v>
      </c>
      <c r="B424" s="493"/>
      <c r="C424" s="11" t="s">
        <v>399</v>
      </c>
      <c r="D424" s="11" t="s">
        <v>400</v>
      </c>
      <c r="E424" s="11" t="s">
        <v>401</v>
      </c>
      <c r="F424" s="11" t="s">
        <v>402</v>
      </c>
      <c r="G424" s="11" t="s">
        <v>403</v>
      </c>
    </row>
    <row r="425" spans="1:7" ht="20.1" customHeight="1">
      <c r="A425" s="16" t="s">
        <v>648</v>
      </c>
      <c r="B425" s="17" t="s">
        <v>649</v>
      </c>
      <c r="C425" s="16" t="s">
        <v>406</v>
      </c>
      <c r="D425" s="16" t="s">
        <v>436</v>
      </c>
      <c r="E425" s="18">
        <v>1</v>
      </c>
      <c r="F425" s="19">
        <v>418</v>
      </c>
      <c r="G425" s="19">
        <v>418</v>
      </c>
    </row>
    <row r="426" spans="1:7" ht="15" customHeight="1">
      <c r="A426" s="1"/>
      <c r="B426" s="1"/>
      <c r="C426" s="1"/>
      <c r="D426" s="1"/>
      <c r="E426" s="494" t="s">
        <v>440</v>
      </c>
      <c r="F426" s="495"/>
      <c r="G426" s="20">
        <v>418</v>
      </c>
    </row>
    <row r="427" spans="1:7" ht="15" customHeight="1">
      <c r="A427" s="492" t="s">
        <v>419</v>
      </c>
      <c r="B427" s="493"/>
      <c r="C427" s="11" t="s">
        <v>399</v>
      </c>
      <c r="D427" s="11" t="s">
        <v>400</v>
      </c>
      <c r="E427" s="11" t="s">
        <v>401</v>
      </c>
      <c r="F427" s="11" t="s">
        <v>402</v>
      </c>
      <c r="G427" s="11" t="s">
        <v>403</v>
      </c>
    </row>
    <row r="428" spans="1:7" ht="20.1" customHeight="1">
      <c r="A428" s="16" t="s">
        <v>629</v>
      </c>
      <c r="B428" s="17" t="s">
        <v>630</v>
      </c>
      <c r="C428" s="16" t="s">
        <v>406</v>
      </c>
      <c r="D428" s="16" t="s">
        <v>471</v>
      </c>
      <c r="E428" s="18">
        <v>0.015</v>
      </c>
      <c r="F428" s="19">
        <v>371.16</v>
      </c>
      <c r="G428" s="19">
        <v>5.5674</v>
      </c>
    </row>
    <row r="429" spans="1:7" ht="20.1" customHeight="1">
      <c r="A429" s="16" t="s">
        <v>650</v>
      </c>
      <c r="B429" s="17" t="s">
        <v>651</v>
      </c>
      <c r="C429" s="16" t="s">
        <v>406</v>
      </c>
      <c r="D429" s="16" t="s">
        <v>407</v>
      </c>
      <c r="E429" s="18">
        <v>0.3</v>
      </c>
      <c r="F429" s="19">
        <v>230.73</v>
      </c>
      <c r="G429" s="19">
        <v>69.219</v>
      </c>
    </row>
    <row r="430" spans="1:7" ht="15" customHeight="1">
      <c r="A430" s="1"/>
      <c r="B430" s="1"/>
      <c r="C430" s="1"/>
      <c r="D430" s="1"/>
      <c r="E430" s="494" t="s">
        <v>424</v>
      </c>
      <c r="F430" s="495"/>
      <c r="G430" s="20">
        <v>74.79</v>
      </c>
    </row>
    <row r="431" spans="1:7" ht="15" customHeight="1">
      <c r="A431" s="1"/>
      <c r="B431" s="1"/>
      <c r="C431" s="1"/>
      <c r="D431" s="1"/>
      <c r="E431" s="496" t="s">
        <v>425</v>
      </c>
      <c r="F431" s="497"/>
      <c r="G431" s="10">
        <v>618.77</v>
      </c>
    </row>
    <row r="432" spans="1:7" ht="9.95" customHeight="1">
      <c r="A432" s="1"/>
      <c r="B432" s="1"/>
      <c r="C432" s="498" t="s">
        <v>355</v>
      </c>
      <c r="D432" s="499"/>
      <c r="E432" s="1"/>
      <c r="F432" s="1"/>
      <c r="G432" s="1"/>
    </row>
    <row r="433" spans="1:7" ht="36" customHeight="1">
      <c r="A433" s="485" t="s">
        <v>652</v>
      </c>
      <c r="B433" s="486"/>
      <c r="C433" s="486"/>
      <c r="D433" s="486"/>
      <c r="E433" s="486"/>
      <c r="F433" s="486"/>
      <c r="G433" s="486"/>
    </row>
    <row r="434" spans="1:7" ht="15" customHeight="1">
      <c r="A434" s="492" t="s">
        <v>398</v>
      </c>
      <c r="B434" s="493"/>
      <c r="C434" s="11" t="s">
        <v>399</v>
      </c>
      <c r="D434" s="11" t="s">
        <v>400</v>
      </c>
      <c r="E434" s="11" t="s">
        <v>401</v>
      </c>
      <c r="F434" s="11" t="s">
        <v>402</v>
      </c>
      <c r="G434" s="11" t="s">
        <v>403</v>
      </c>
    </row>
    <row r="435" spans="1:7" ht="27.95" customHeight="1">
      <c r="A435" s="16" t="s">
        <v>623</v>
      </c>
      <c r="B435" s="17" t="s">
        <v>624</v>
      </c>
      <c r="C435" s="16" t="s">
        <v>406</v>
      </c>
      <c r="D435" s="16" t="s">
        <v>407</v>
      </c>
      <c r="E435" s="18">
        <v>4.3</v>
      </c>
      <c r="F435" s="19">
        <v>19.81</v>
      </c>
      <c r="G435" s="19">
        <v>87.73849</v>
      </c>
    </row>
    <row r="436" spans="1:7" ht="20.1" customHeight="1">
      <c r="A436" s="16" t="s">
        <v>414</v>
      </c>
      <c r="B436" s="17" t="s">
        <v>429</v>
      </c>
      <c r="C436" s="16" t="s">
        <v>406</v>
      </c>
      <c r="D436" s="16" t="s">
        <v>407</v>
      </c>
      <c r="E436" s="18">
        <v>7.75</v>
      </c>
      <c r="F436" s="19">
        <v>14.34</v>
      </c>
      <c r="G436" s="19">
        <v>114.46905</v>
      </c>
    </row>
    <row r="437" spans="1:7" ht="27.95" customHeight="1">
      <c r="A437" s="16" t="s">
        <v>625</v>
      </c>
      <c r="B437" s="17" t="s">
        <v>626</v>
      </c>
      <c r="C437" s="16" t="s">
        <v>406</v>
      </c>
      <c r="D437" s="16" t="s">
        <v>407</v>
      </c>
      <c r="E437" s="18">
        <v>0.08</v>
      </c>
      <c r="F437" s="19">
        <v>21.33</v>
      </c>
      <c r="G437" s="19">
        <v>1.757592</v>
      </c>
    </row>
    <row r="438" spans="1:7" ht="15" customHeight="1">
      <c r="A438" s="1"/>
      <c r="B438" s="1"/>
      <c r="C438" s="1"/>
      <c r="D438" s="1"/>
      <c r="E438" s="494" t="s">
        <v>418</v>
      </c>
      <c r="F438" s="495"/>
      <c r="G438" s="20">
        <v>203.97</v>
      </c>
    </row>
    <row r="439" spans="1:7" ht="15" customHeight="1">
      <c r="A439" s="492" t="s">
        <v>430</v>
      </c>
      <c r="B439" s="493"/>
      <c r="C439" s="11" t="s">
        <v>399</v>
      </c>
      <c r="D439" s="11" t="s">
        <v>400</v>
      </c>
      <c r="E439" s="11" t="s">
        <v>401</v>
      </c>
      <c r="F439" s="11" t="s">
        <v>402</v>
      </c>
      <c r="G439" s="11" t="s">
        <v>403</v>
      </c>
    </row>
    <row r="440" spans="1:7" ht="20.1" customHeight="1">
      <c r="A440" s="16" t="s">
        <v>653</v>
      </c>
      <c r="B440" s="17" t="s">
        <v>654</v>
      </c>
      <c r="C440" s="16" t="s">
        <v>406</v>
      </c>
      <c r="D440" s="16" t="s">
        <v>436</v>
      </c>
      <c r="E440" s="18">
        <v>1</v>
      </c>
      <c r="F440" s="19">
        <v>767.14</v>
      </c>
      <c r="G440" s="19">
        <v>767.14</v>
      </c>
    </row>
    <row r="441" spans="1:7" ht="15" customHeight="1">
      <c r="A441" s="1"/>
      <c r="B441" s="1"/>
      <c r="C441" s="1"/>
      <c r="D441" s="1"/>
      <c r="E441" s="494" t="s">
        <v>440</v>
      </c>
      <c r="F441" s="495"/>
      <c r="G441" s="20">
        <v>767.14</v>
      </c>
    </row>
    <row r="442" spans="1:7" ht="15" customHeight="1">
      <c r="A442" s="492" t="s">
        <v>419</v>
      </c>
      <c r="B442" s="493"/>
      <c r="C442" s="11" t="s">
        <v>399</v>
      </c>
      <c r="D442" s="11" t="s">
        <v>400</v>
      </c>
      <c r="E442" s="11" t="s">
        <v>401</v>
      </c>
      <c r="F442" s="11" t="s">
        <v>402</v>
      </c>
      <c r="G442" s="11" t="s">
        <v>403</v>
      </c>
    </row>
    <row r="443" spans="1:7" ht="20.1" customHeight="1">
      <c r="A443" s="16" t="s">
        <v>629</v>
      </c>
      <c r="B443" s="17" t="s">
        <v>630</v>
      </c>
      <c r="C443" s="16" t="s">
        <v>406</v>
      </c>
      <c r="D443" s="16" t="s">
        <v>471</v>
      </c>
      <c r="E443" s="18">
        <v>0.03</v>
      </c>
      <c r="F443" s="19">
        <v>371.16</v>
      </c>
      <c r="G443" s="19">
        <v>11.1348</v>
      </c>
    </row>
    <row r="444" spans="1:7" ht="20.1" customHeight="1">
      <c r="A444" s="16" t="s">
        <v>650</v>
      </c>
      <c r="B444" s="17" t="s">
        <v>651</v>
      </c>
      <c r="C444" s="16" t="s">
        <v>406</v>
      </c>
      <c r="D444" s="16" t="s">
        <v>407</v>
      </c>
      <c r="E444" s="18">
        <v>0.5</v>
      </c>
      <c r="F444" s="19">
        <v>230.73</v>
      </c>
      <c r="G444" s="19">
        <v>115.365</v>
      </c>
    </row>
    <row r="445" spans="1:7" ht="15" customHeight="1">
      <c r="A445" s="1"/>
      <c r="B445" s="1"/>
      <c r="C445" s="1"/>
      <c r="D445" s="1"/>
      <c r="E445" s="494" t="s">
        <v>424</v>
      </c>
      <c r="F445" s="495"/>
      <c r="G445" s="20">
        <v>126.5</v>
      </c>
    </row>
    <row r="446" spans="1:7" ht="15" customHeight="1">
      <c r="A446" s="1"/>
      <c r="B446" s="1"/>
      <c r="C446" s="1"/>
      <c r="D446" s="1"/>
      <c r="E446" s="496" t="s">
        <v>425</v>
      </c>
      <c r="F446" s="497"/>
      <c r="G446" s="10">
        <v>1097.6</v>
      </c>
    </row>
    <row r="447" spans="1:7" ht="9.95" customHeight="1">
      <c r="A447" s="1"/>
      <c r="B447" s="1"/>
      <c r="C447" s="498" t="s">
        <v>355</v>
      </c>
      <c r="D447" s="499"/>
      <c r="E447" s="1"/>
      <c r="F447" s="1"/>
      <c r="G447" s="1"/>
    </row>
    <row r="448" spans="1:7" ht="36" customHeight="1">
      <c r="A448" s="485" t="s">
        <v>655</v>
      </c>
      <c r="B448" s="486"/>
      <c r="C448" s="486"/>
      <c r="D448" s="486"/>
      <c r="E448" s="486"/>
      <c r="F448" s="486"/>
      <c r="G448" s="486"/>
    </row>
    <row r="449" spans="1:7" ht="15" customHeight="1">
      <c r="A449" s="492" t="s">
        <v>398</v>
      </c>
      <c r="B449" s="493"/>
      <c r="C449" s="11" t="s">
        <v>399</v>
      </c>
      <c r="D449" s="11" t="s">
        <v>400</v>
      </c>
      <c r="E449" s="11" t="s">
        <v>401</v>
      </c>
      <c r="F449" s="11" t="s">
        <v>402</v>
      </c>
      <c r="G449" s="11" t="s">
        <v>403</v>
      </c>
    </row>
    <row r="450" spans="1:7" ht="27.95" customHeight="1">
      <c r="A450" s="16" t="s">
        <v>623</v>
      </c>
      <c r="B450" s="17" t="s">
        <v>624</v>
      </c>
      <c r="C450" s="16" t="s">
        <v>406</v>
      </c>
      <c r="D450" s="16" t="s">
        <v>407</v>
      </c>
      <c r="E450" s="18">
        <v>0.9</v>
      </c>
      <c r="F450" s="19">
        <v>19.81</v>
      </c>
      <c r="G450" s="19">
        <v>18.36387</v>
      </c>
    </row>
    <row r="451" spans="1:7" ht="20.1" customHeight="1">
      <c r="A451" s="16" t="s">
        <v>414</v>
      </c>
      <c r="B451" s="17" t="s">
        <v>429</v>
      </c>
      <c r="C451" s="16" t="s">
        <v>406</v>
      </c>
      <c r="D451" s="16" t="s">
        <v>407</v>
      </c>
      <c r="E451" s="18">
        <v>1.6</v>
      </c>
      <c r="F451" s="19">
        <v>14.34</v>
      </c>
      <c r="G451" s="19">
        <v>23.63232</v>
      </c>
    </row>
    <row r="452" spans="1:7" ht="27.95" customHeight="1">
      <c r="A452" s="16" t="s">
        <v>625</v>
      </c>
      <c r="B452" s="17" t="s">
        <v>626</v>
      </c>
      <c r="C452" s="16" t="s">
        <v>406</v>
      </c>
      <c r="D452" s="16" t="s">
        <v>407</v>
      </c>
      <c r="E452" s="18">
        <v>0.08</v>
      </c>
      <c r="F452" s="19">
        <v>21.33</v>
      </c>
      <c r="G452" s="19">
        <v>1.757592</v>
      </c>
    </row>
    <row r="453" spans="1:7" ht="15" customHeight="1">
      <c r="A453" s="1"/>
      <c r="B453" s="1"/>
      <c r="C453" s="1"/>
      <c r="D453" s="1"/>
      <c r="E453" s="494" t="s">
        <v>418</v>
      </c>
      <c r="F453" s="495"/>
      <c r="G453" s="20">
        <v>43.75</v>
      </c>
    </row>
    <row r="454" spans="1:7" ht="15" customHeight="1">
      <c r="A454" s="492" t="s">
        <v>430</v>
      </c>
      <c r="B454" s="493"/>
      <c r="C454" s="11" t="s">
        <v>399</v>
      </c>
      <c r="D454" s="11" t="s">
        <v>400</v>
      </c>
      <c r="E454" s="11" t="s">
        <v>401</v>
      </c>
      <c r="F454" s="11" t="s">
        <v>402</v>
      </c>
      <c r="G454" s="11" t="s">
        <v>403</v>
      </c>
    </row>
    <row r="455" spans="1:7" ht="20.1" customHeight="1">
      <c r="A455" s="16" t="s">
        <v>656</v>
      </c>
      <c r="B455" s="17" t="s">
        <v>657</v>
      </c>
      <c r="C455" s="16" t="s">
        <v>406</v>
      </c>
      <c r="D455" s="16" t="s">
        <v>436</v>
      </c>
      <c r="E455" s="18">
        <v>1</v>
      </c>
      <c r="F455" s="19">
        <v>145.22</v>
      </c>
      <c r="G455" s="19">
        <v>145.22</v>
      </c>
    </row>
    <row r="456" spans="1:7" ht="15" customHeight="1">
      <c r="A456" s="1"/>
      <c r="B456" s="1"/>
      <c r="C456" s="1"/>
      <c r="D456" s="1"/>
      <c r="E456" s="494" t="s">
        <v>440</v>
      </c>
      <c r="F456" s="495"/>
      <c r="G456" s="20">
        <v>145.22</v>
      </c>
    </row>
    <row r="457" spans="1:7" ht="15" customHeight="1">
      <c r="A457" s="492" t="s">
        <v>419</v>
      </c>
      <c r="B457" s="493"/>
      <c r="C457" s="11" t="s">
        <v>399</v>
      </c>
      <c r="D457" s="11" t="s">
        <v>400</v>
      </c>
      <c r="E457" s="11" t="s">
        <v>401</v>
      </c>
      <c r="F457" s="11" t="s">
        <v>402</v>
      </c>
      <c r="G457" s="11" t="s">
        <v>403</v>
      </c>
    </row>
    <row r="458" spans="1:7" ht="20.1" customHeight="1">
      <c r="A458" s="16" t="s">
        <v>629</v>
      </c>
      <c r="B458" s="17" t="s">
        <v>630</v>
      </c>
      <c r="C458" s="16" t="s">
        <v>406</v>
      </c>
      <c r="D458" s="16" t="s">
        <v>471</v>
      </c>
      <c r="E458" s="18">
        <v>0.003</v>
      </c>
      <c r="F458" s="19">
        <v>371.16</v>
      </c>
      <c r="G458" s="19">
        <v>1.11348</v>
      </c>
    </row>
    <row r="459" spans="1:7" ht="20.1" customHeight="1">
      <c r="A459" s="16" t="s">
        <v>631</v>
      </c>
      <c r="B459" s="17" t="s">
        <v>543</v>
      </c>
      <c r="C459" s="16" t="s">
        <v>406</v>
      </c>
      <c r="D459" s="16" t="s">
        <v>407</v>
      </c>
      <c r="E459" s="18">
        <v>0.06</v>
      </c>
      <c r="F459" s="19">
        <v>61.44</v>
      </c>
      <c r="G459" s="19">
        <v>3.6864</v>
      </c>
    </row>
    <row r="460" spans="1:7" ht="60.95" customHeight="1">
      <c r="A460" s="16" t="s">
        <v>553</v>
      </c>
      <c r="B460" s="17" t="s">
        <v>549</v>
      </c>
      <c r="C460" s="16" t="s">
        <v>406</v>
      </c>
      <c r="D460" s="16" t="s">
        <v>407</v>
      </c>
      <c r="E460" s="18">
        <v>0.06</v>
      </c>
      <c r="F460" s="19">
        <v>43.06</v>
      </c>
      <c r="G460" s="19">
        <v>2.5836</v>
      </c>
    </row>
    <row r="461" spans="1:7" ht="15" customHeight="1">
      <c r="A461" s="1"/>
      <c r="B461" s="1"/>
      <c r="C461" s="1"/>
      <c r="D461" s="1"/>
      <c r="E461" s="494" t="s">
        <v>424</v>
      </c>
      <c r="F461" s="495"/>
      <c r="G461" s="20">
        <v>7.38</v>
      </c>
    </row>
    <row r="462" spans="1:7" ht="15" customHeight="1">
      <c r="A462" s="1"/>
      <c r="B462" s="1"/>
      <c r="C462" s="1"/>
      <c r="D462" s="1"/>
      <c r="E462" s="496" t="s">
        <v>425</v>
      </c>
      <c r="F462" s="497"/>
      <c r="G462" s="10">
        <v>196.35</v>
      </c>
    </row>
    <row r="463" spans="1:7" ht="9.95" customHeight="1">
      <c r="A463" s="1"/>
      <c r="B463" s="1"/>
      <c r="C463" s="498" t="s">
        <v>355</v>
      </c>
      <c r="D463" s="499"/>
      <c r="E463" s="1"/>
      <c r="F463" s="1"/>
      <c r="G463" s="1"/>
    </row>
    <row r="464" spans="1:7" ht="36" customHeight="1">
      <c r="A464" s="485" t="s">
        <v>658</v>
      </c>
      <c r="B464" s="486"/>
      <c r="C464" s="486"/>
      <c r="D464" s="486"/>
      <c r="E464" s="486"/>
      <c r="F464" s="486"/>
      <c r="G464" s="486"/>
    </row>
    <row r="465" spans="1:7" ht="15" customHeight="1">
      <c r="A465" s="492" t="s">
        <v>398</v>
      </c>
      <c r="B465" s="493"/>
      <c r="C465" s="11" t="s">
        <v>399</v>
      </c>
      <c r="D465" s="11" t="s">
        <v>400</v>
      </c>
      <c r="E465" s="11" t="s">
        <v>401</v>
      </c>
      <c r="F465" s="11" t="s">
        <v>402</v>
      </c>
      <c r="G465" s="11" t="s">
        <v>403</v>
      </c>
    </row>
    <row r="466" spans="1:7" ht="27.95" customHeight="1">
      <c r="A466" s="16" t="s">
        <v>623</v>
      </c>
      <c r="B466" s="17" t="s">
        <v>624</v>
      </c>
      <c r="C466" s="16" t="s">
        <v>406</v>
      </c>
      <c r="D466" s="16" t="s">
        <v>407</v>
      </c>
      <c r="E466" s="18">
        <v>1.3</v>
      </c>
      <c r="F466" s="19">
        <v>19.81</v>
      </c>
      <c r="G466" s="19">
        <v>26.52559</v>
      </c>
    </row>
    <row r="467" spans="1:7" ht="20.1" customHeight="1">
      <c r="A467" s="16" t="s">
        <v>414</v>
      </c>
      <c r="B467" s="17" t="s">
        <v>429</v>
      </c>
      <c r="C467" s="16" t="s">
        <v>406</v>
      </c>
      <c r="D467" s="16" t="s">
        <v>407</v>
      </c>
      <c r="E467" s="18">
        <v>2.35</v>
      </c>
      <c r="F467" s="19">
        <v>14.34</v>
      </c>
      <c r="G467" s="19">
        <v>34.70997</v>
      </c>
    </row>
    <row r="468" spans="1:7" ht="27.95" customHeight="1">
      <c r="A468" s="16" t="s">
        <v>625</v>
      </c>
      <c r="B468" s="17" t="s">
        <v>626</v>
      </c>
      <c r="C468" s="16" t="s">
        <v>406</v>
      </c>
      <c r="D468" s="16" t="s">
        <v>407</v>
      </c>
      <c r="E468" s="18">
        <v>0.08</v>
      </c>
      <c r="F468" s="19">
        <v>21.33</v>
      </c>
      <c r="G468" s="19">
        <v>1.757592</v>
      </c>
    </row>
    <row r="469" spans="1:7" ht="15" customHeight="1">
      <c r="A469" s="1"/>
      <c r="B469" s="1"/>
      <c r="C469" s="1"/>
      <c r="D469" s="1"/>
      <c r="E469" s="494" t="s">
        <v>418</v>
      </c>
      <c r="F469" s="495"/>
      <c r="G469" s="20">
        <v>63</v>
      </c>
    </row>
    <row r="470" spans="1:7" ht="15" customHeight="1">
      <c r="A470" s="492" t="s">
        <v>430</v>
      </c>
      <c r="B470" s="493"/>
      <c r="C470" s="11" t="s">
        <v>399</v>
      </c>
      <c r="D470" s="11" t="s">
        <v>400</v>
      </c>
      <c r="E470" s="11" t="s">
        <v>401</v>
      </c>
      <c r="F470" s="11" t="s">
        <v>402</v>
      </c>
      <c r="G470" s="11" t="s">
        <v>403</v>
      </c>
    </row>
    <row r="471" spans="1:7" ht="20.1" customHeight="1">
      <c r="A471" s="16" t="s">
        <v>659</v>
      </c>
      <c r="B471" s="17" t="s">
        <v>660</v>
      </c>
      <c r="C471" s="16" t="s">
        <v>406</v>
      </c>
      <c r="D471" s="16" t="s">
        <v>436</v>
      </c>
      <c r="E471" s="18">
        <v>1</v>
      </c>
      <c r="F471" s="19">
        <v>261.82</v>
      </c>
      <c r="G471" s="19">
        <v>261.82</v>
      </c>
    </row>
    <row r="472" spans="1:7" ht="15" customHeight="1">
      <c r="A472" s="1"/>
      <c r="B472" s="1"/>
      <c r="C472" s="1"/>
      <c r="D472" s="1"/>
      <c r="E472" s="494" t="s">
        <v>440</v>
      </c>
      <c r="F472" s="495"/>
      <c r="G472" s="20">
        <v>261.82</v>
      </c>
    </row>
    <row r="473" spans="1:7" ht="15" customHeight="1">
      <c r="A473" s="492" t="s">
        <v>419</v>
      </c>
      <c r="B473" s="493"/>
      <c r="C473" s="11" t="s">
        <v>399</v>
      </c>
      <c r="D473" s="11" t="s">
        <v>400</v>
      </c>
      <c r="E473" s="11" t="s">
        <v>401</v>
      </c>
      <c r="F473" s="11" t="s">
        <v>402</v>
      </c>
      <c r="G473" s="11" t="s">
        <v>403</v>
      </c>
    </row>
    <row r="474" spans="1:7" ht="20.1" customHeight="1">
      <c r="A474" s="16" t="s">
        <v>629</v>
      </c>
      <c r="B474" s="17" t="s">
        <v>630</v>
      </c>
      <c r="C474" s="16" t="s">
        <v>406</v>
      </c>
      <c r="D474" s="16" t="s">
        <v>471</v>
      </c>
      <c r="E474" s="18">
        <v>0.005</v>
      </c>
      <c r="F474" s="19">
        <v>371.16</v>
      </c>
      <c r="G474" s="19">
        <v>1.8558</v>
      </c>
    </row>
    <row r="475" spans="1:7" ht="20.1" customHeight="1">
      <c r="A475" s="16" t="s">
        <v>631</v>
      </c>
      <c r="B475" s="17" t="s">
        <v>543</v>
      </c>
      <c r="C475" s="16" t="s">
        <v>406</v>
      </c>
      <c r="D475" s="16" t="s">
        <v>407</v>
      </c>
      <c r="E475" s="18">
        <v>0.12</v>
      </c>
      <c r="F475" s="19">
        <v>61.44</v>
      </c>
      <c r="G475" s="19">
        <v>7.3728</v>
      </c>
    </row>
    <row r="476" spans="1:7" ht="60.95" customHeight="1">
      <c r="A476" s="16" t="s">
        <v>553</v>
      </c>
      <c r="B476" s="17" t="s">
        <v>549</v>
      </c>
      <c r="C476" s="16" t="s">
        <v>406</v>
      </c>
      <c r="D476" s="16" t="s">
        <v>407</v>
      </c>
      <c r="E476" s="18">
        <v>0.12</v>
      </c>
      <c r="F476" s="19">
        <v>43.06</v>
      </c>
      <c r="G476" s="19">
        <v>5.1672</v>
      </c>
    </row>
    <row r="477" spans="1:7" ht="15" customHeight="1">
      <c r="A477" s="1"/>
      <c r="B477" s="1"/>
      <c r="C477" s="1"/>
      <c r="D477" s="1"/>
      <c r="E477" s="494" t="s">
        <v>424</v>
      </c>
      <c r="F477" s="495"/>
      <c r="G477" s="20">
        <v>14.4</v>
      </c>
    </row>
    <row r="478" spans="1:7" ht="15" customHeight="1">
      <c r="A478" s="1"/>
      <c r="B478" s="1"/>
      <c r="C478" s="1"/>
      <c r="D478" s="1"/>
      <c r="E478" s="496" t="s">
        <v>425</v>
      </c>
      <c r="F478" s="497"/>
      <c r="G478" s="10">
        <v>339.2</v>
      </c>
    </row>
    <row r="479" spans="1:7" ht="9.95" customHeight="1">
      <c r="A479" s="1"/>
      <c r="B479" s="1"/>
      <c r="C479" s="498" t="s">
        <v>355</v>
      </c>
      <c r="D479" s="499"/>
      <c r="E479" s="1"/>
      <c r="F479" s="1"/>
      <c r="G479" s="1"/>
    </row>
    <row r="480" spans="1:7" ht="36" customHeight="1">
      <c r="A480" s="485" t="s">
        <v>661</v>
      </c>
      <c r="B480" s="486"/>
      <c r="C480" s="486"/>
      <c r="D480" s="486"/>
      <c r="E480" s="486"/>
      <c r="F480" s="486"/>
      <c r="G480" s="486"/>
    </row>
    <row r="481" spans="1:7" ht="15" customHeight="1">
      <c r="A481" s="492" t="s">
        <v>398</v>
      </c>
      <c r="B481" s="493"/>
      <c r="C481" s="11" t="s">
        <v>399</v>
      </c>
      <c r="D481" s="11" t="s">
        <v>400</v>
      </c>
      <c r="E481" s="11" t="s">
        <v>401</v>
      </c>
      <c r="F481" s="11" t="s">
        <v>402</v>
      </c>
      <c r="G481" s="11" t="s">
        <v>403</v>
      </c>
    </row>
    <row r="482" spans="1:7" ht="27.95" customHeight="1">
      <c r="A482" s="16" t="s">
        <v>623</v>
      </c>
      <c r="B482" s="17" t="s">
        <v>624</v>
      </c>
      <c r="C482" s="16" t="s">
        <v>406</v>
      </c>
      <c r="D482" s="16" t="s">
        <v>407</v>
      </c>
      <c r="E482" s="18">
        <v>1.7</v>
      </c>
      <c r="F482" s="19">
        <v>19.81</v>
      </c>
      <c r="G482" s="19">
        <v>34.68731</v>
      </c>
    </row>
    <row r="483" spans="1:7" ht="20.1" customHeight="1">
      <c r="A483" s="16" t="s">
        <v>414</v>
      </c>
      <c r="B483" s="17" t="s">
        <v>429</v>
      </c>
      <c r="C483" s="16" t="s">
        <v>406</v>
      </c>
      <c r="D483" s="16" t="s">
        <v>407</v>
      </c>
      <c r="E483" s="18">
        <v>3.05</v>
      </c>
      <c r="F483" s="19">
        <v>14.34</v>
      </c>
      <c r="G483" s="19">
        <v>45.04911</v>
      </c>
    </row>
    <row r="484" spans="1:7" ht="27.95" customHeight="1">
      <c r="A484" s="16" t="s">
        <v>625</v>
      </c>
      <c r="B484" s="17" t="s">
        <v>626</v>
      </c>
      <c r="C484" s="16" t="s">
        <v>406</v>
      </c>
      <c r="D484" s="16" t="s">
        <v>407</v>
      </c>
      <c r="E484" s="18">
        <v>0.08</v>
      </c>
      <c r="F484" s="19">
        <v>21.33</v>
      </c>
      <c r="G484" s="19">
        <v>1.757592</v>
      </c>
    </row>
    <row r="485" spans="1:7" ht="15" customHeight="1">
      <c r="A485" s="1"/>
      <c r="B485" s="1"/>
      <c r="C485" s="1"/>
      <c r="D485" s="1"/>
      <c r="E485" s="494" t="s">
        <v>418</v>
      </c>
      <c r="F485" s="495"/>
      <c r="G485" s="20">
        <v>81.5</v>
      </c>
    </row>
    <row r="486" spans="1:7" ht="15" customHeight="1">
      <c r="A486" s="492" t="s">
        <v>430</v>
      </c>
      <c r="B486" s="493"/>
      <c r="C486" s="11" t="s">
        <v>399</v>
      </c>
      <c r="D486" s="11" t="s">
        <v>400</v>
      </c>
      <c r="E486" s="11" t="s">
        <v>401</v>
      </c>
      <c r="F486" s="11" t="s">
        <v>402</v>
      </c>
      <c r="G486" s="11" t="s">
        <v>403</v>
      </c>
    </row>
    <row r="487" spans="1:7" ht="20.1" customHeight="1">
      <c r="A487" s="16" t="s">
        <v>662</v>
      </c>
      <c r="B487" s="17" t="s">
        <v>663</v>
      </c>
      <c r="C487" s="16" t="s">
        <v>406</v>
      </c>
      <c r="D487" s="16" t="s">
        <v>436</v>
      </c>
      <c r="E487" s="18">
        <v>1</v>
      </c>
      <c r="F487" s="19">
        <v>436.86</v>
      </c>
      <c r="G487" s="19">
        <v>436.86</v>
      </c>
    </row>
    <row r="488" spans="1:7" ht="15" customHeight="1">
      <c r="A488" s="1"/>
      <c r="B488" s="1"/>
      <c r="C488" s="1"/>
      <c r="D488" s="1"/>
      <c r="E488" s="494" t="s">
        <v>440</v>
      </c>
      <c r="F488" s="495"/>
      <c r="G488" s="20">
        <v>436.86</v>
      </c>
    </row>
    <row r="489" spans="1:7" ht="15" customHeight="1">
      <c r="A489" s="492" t="s">
        <v>419</v>
      </c>
      <c r="B489" s="493"/>
      <c r="C489" s="11" t="s">
        <v>399</v>
      </c>
      <c r="D489" s="11" t="s">
        <v>400</v>
      </c>
      <c r="E489" s="11" t="s">
        <v>401</v>
      </c>
      <c r="F489" s="11" t="s">
        <v>402</v>
      </c>
      <c r="G489" s="11" t="s">
        <v>403</v>
      </c>
    </row>
    <row r="490" spans="1:7" ht="20.1" customHeight="1">
      <c r="A490" s="16" t="s">
        <v>629</v>
      </c>
      <c r="B490" s="17" t="s">
        <v>630</v>
      </c>
      <c r="C490" s="16" t="s">
        <v>406</v>
      </c>
      <c r="D490" s="16" t="s">
        <v>471</v>
      </c>
      <c r="E490" s="18">
        <v>0.01</v>
      </c>
      <c r="F490" s="19">
        <v>371.16</v>
      </c>
      <c r="G490" s="19">
        <v>3.7116</v>
      </c>
    </row>
    <row r="491" spans="1:7" ht="20.1" customHeight="1">
      <c r="A491" s="16" t="s">
        <v>631</v>
      </c>
      <c r="B491" s="17" t="s">
        <v>543</v>
      </c>
      <c r="C491" s="16" t="s">
        <v>406</v>
      </c>
      <c r="D491" s="16" t="s">
        <v>407</v>
      </c>
      <c r="E491" s="18">
        <v>0.18</v>
      </c>
      <c r="F491" s="19">
        <v>61.44</v>
      </c>
      <c r="G491" s="19">
        <v>11.0592</v>
      </c>
    </row>
    <row r="492" spans="1:7" ht="60.95" customHeight="1">
      <c r="A492" s="16" t="s">
        <v>553</v>
      </c>
      <c r="B492" s="17" t="s">
        <v>549</v>
      </c>
      <c r="C492" s="16" t="s">
        <v>406</v>
      </c>
      <c r="D492" s="16" t="s">
        <v>407</v>
      </c>
      <c r="E492" s="18">
        <v>0.18</v>
      </c>
      <c r="F492" s="19">
        <v>43.06</v>
      </c>
      <c r="G492" s="19">
        <v>7.7508</v>
      </c>
    </row>
    <row r="493" spans="1:7" ht="15" customHeight="1">
      <c r="A493" s="1"/>
      <c r="B493" s="1"/>
      <c r="C493" s="1"/>
      <c r="D493" s="1"/>
      <c r="E493" s="494" t="s">
        <v>424</v>
      </c>
      <c r="F493" s="495"/>
      <c r="G493" s="20">
        <v>22.52</v>
      </c>
    </row>
    <row r="494" spans="1:7" ht="15" customHeight="1">
      <c r="A494" s="1"/>
      <c r="B494" s="1"/>
      <c r="C494" s="1"/>
      <c r="D494" s="1"/>
      <c r="E494" s="496" t="s">
        <v>425</v>
      </c>
      <c r="F494" s="497"/>
      <c r="G494" s="10">
        <v>540.87</v>
      </c>
    </row>
    <row r="495" spans="1:7" ht="9.95" customHeight="1">
      <c r="A495" s="1"/>
      <c r="B495" s="1"/>
      <c r="C495" s="498" t="s">
        <v>355</v>
      </c>
      <c r="D495" s="499"/>
      <c r="E495" s="1"/>
      <c r="F495" s="1"/>
      <c r="G495" s="1"/>
    </row>
    <row r="496" spans="1:7" ht="36" customHeight="1">
      <c r="A496" s="485" t="s">
        <v>664</v>
      </c>
      <c r="B496" s="486"/>
      <c r="C496" s="486"/>
      <c r="D496" s="486"/>
      <c r="E496" s="486"/>
      <c r="F496" s="486"/>
      <c r="G496" s="486"/>
    </row>
    <row r="497" spans="1:7" ht="15" customHeight="1">
      <c r="A497" s="492" t="s">
        <v>398</v>
      </c>
      <c r="B497" s="493"/>
      <c r="C497" s="11" t="s">
        <v>399</v>
      </c>
      <c r="D497" s="11" t="s">
        <v>400</v>
      </c>
      <c r="E497" s="11" t="s">
        <v>401</v>
      </c>
      <c r="F497" s="11" t="s">
        <v>402</v>
      </c>
      <c r="G497" s="11" t="s">
        <v>403</v>
      </c>
    </row>
    <row r="498" spans="1:7" ht="27.95" customHeight="1">
      <c r="A498" s="16" t="s">
        <v>623</v>
      </c>
      <c r="B498" s="17" t="s">
        <v>624</v>
      </c>
      <c r="C498" s="16" t="s">
        <v>406</v>
      </c>
      <c r="D498" s="16" t="s">
        <v>407</v>
      </c>
      <c r="E498" s="18">
        <v>2.65</v>
      </c>
      <c r="F498" s="19">
        <v>19.81</v>
      </c>
      <c r="G498" s="19">
        <v>54.071395</v>
      </c>
    </row>
    <row r="499" spans="1:7" ht="20.1" customHeight="1">
      <c r="A499" s="16" t="s">
        <v>414</v>
      </c>
      <c r="B499" s="17" t="s">
        <v>429</v>
      </c>
      <c r="C499" s="16" t="s">
        <v>406</v>
      </c>
      <c r="D499" s="16" t="s">
        <v>407</v>
      </c>
      <c r="E499" s="18">
        <v>4.75</v>
      </c>
      <c r="F499" s="19">
        <v>14.34</v>
      </c>
      <c r="G499" s="19">
        <v>70.15845</v>
      </c>
    </row>
    <row r="500" spans="1:7" ht="27.95" customHeight="1">
      <c r="A500" s="16" t="s">
        <v>625</v>
      </c>
      <c r="B500" s="17" t="s">
        <v>626</v>
      </c>
      <c r="C500" s="16" t="s">
        <v>406</v>
      </c>
      <c r="D500" s="16" t="s">
        <v>407</v>
      </c>
      <c r="E500" s="18">
        <v>0.08</v>
      </c>
      <c r="F500" s="19">
        <v>21.33</v>
      </c>
      <c r="G500" s="19">
        <v>1.757592</v>
      </c>
    </row>
    <row r="501" spans="1:7" ht="15" customHeight="1">
      <c r="A501" s="1"/>
      <c r="B501" s="1"/>
      <c r="C501" s="1"/>
      <c r="D501" s="1"/>
      <c r="E501" s="494" t="s">
        <v>418</v>
      </c>
      <c r="F501" s="495"/>
      <c r="G501" s="20">
        <v>125.99</v>
      </c>
    </row>
    <row r="502" spans="1:7" ht="15" customHeight="1">
      <c r="A502" s="492" t="s">
        <v>430</v>
      </c>
      <c r="B502" s="493"/>
      <c r="C502" s="11" t="s">
        <v>399</v>
      </c>
      <c r="D502" s="11" t="s">
        <v>400</v>
      </c>
      <c r="E502" s="11" t="s">
        <v>401</v>
      </c>
      <c r="F502" s="11" t="s">
        <v>402</v>
      </c>
      <c r="G502" s="11" t="s">
        <v>403</v>
      </c>
    </row>
    <row r="503" spans="1:7" ht="20.1" customHeight="1">
      <c r="A503" s="16" t="s">
        <v>665</v>
      </c>
      <c r="B503" s="17" t="s">
        <v>666</v>
      </c>
      <c r="C503" s="16" t="s">
        <v>406</v>
      </c>
      <c r="D503" s="16" t="s">
        <v>436</v>
      </c>
      <c r="E503" s="18">
        <v>1</v>
      </c>
      <c r="F503" s="19">
        <v>761.75</v>
      </c>
      <c r="G503" s="19">
        <v>761.75</v>
      </c>
    </row>
    <row r="504" spans="1:7" ht="15" customHeight="1">
      <c r="A504" s="1"/>
      <c r="B504" s="1"/>
      <c r="C504" s="1"/>
      <c r="D504" s="1"/>
      <c r="E504" s="494" t="s">
        <v>440</v>
      </c>
      <c r="F504" s="495"/>
      <c r="G504" s="20">
        <v>761.75</v>
      </c>
    </row>
    <row r="505" spans="1:7" ht="15" customHeight="1">
      <c r="A505" s="492" t="s">
        <v>419</v>
      </c>
      <c r="B505" s="493"/>
      <c r="C505" s="11" t="s">
        <v>399</v>
      </c>
      <c r="D505" s="11" t="s">
        <v>400</v>
      </c>
      <c r="E505" s="11" t="s">
        <v>401</v>
      </c>
      <c r="F505" s="11" t="s">
        <v>402</v>
      </c>
      <c r="G505" s="11" t="s">
        <v>403</v>
      </c>
    </row>
    <row r="506" spans="1:7" ht="20.1" customHeight="1">
      <c r="A506" s="16" t="s">
        <v>629</v>
      </c>
      <c r="B506" s="17" t="s">
        <v>630</v>
      </c>
      <c r="C506" s="16" t="s">
        <v>406</v>
      </c>
      <c r="D506" s="16" t="s">
        <v>471</v>
      </c>
      <c r="E506" s="18">
        <v>0.015</v>
      </c>
      <c r="F506" s="19">
        <v>371.16</v>
      </c>
      <c r="G506" s="19">
        <v>5.5674</v>
      </c>
    </row>
    <row r="507" spans="1:7" ht="20.1" customHeight="1">
      <c r="A507" s="16" t="s">
        <v>650</v>
      </c>
      <c r="B507" s="17" t="s">
        <v>651</v>
      </c>
      <c r="C507" s="16" t="s">
        <v>406</v>
      </c>
      <c r="D507" s="16" t="s">
        <v>407</v>
      </c>
      <c r="E507" s="18">
        <v>0.3</v>
      </c>
      <c r="F507" s="19">
        <v>230.73</v>
      </c>
      <c r="G507" s="19">
        <v>69.219</v>
      </c>
    </row>
    <row r="508" spans="1:7" ht="15" customHeight="1">
      <c r="A508" s="1"/>
      <c r="B508" s="1"/>
      <c r="C508" s="1"/>
      <c r="D508" s="1"/>
      <c r="E508" s="494" t="s">
        <v>424</v>
      </c>
      <c r="F508" s="495"/>
      <c r="G508" s="20">
        <v>74.79</v>
      </c>
    </row>
    <row r="509" spans="1:7" ht="15" customHeight="1">
      <c r="A509" s="1"/>
      <c r="B509" s="1"/>
      <c r="C509" s="1"/>
      <c r="D509" s="1"/>
      <c r="E509" s="496" t="s">
        <v>425</v>
      </c>
      <c r="F509" s="497"/>
      <c r="G509" s="10">
        <v>962.52</v>
      </c>
    </row>
    <row r="510" spans="1:7" ht="9.95" customHeight="1">
      <c r="A510" s="1"/>
      <c r="B510" s="1"/>
      <c r="C510" s="498" t="s">
        <v>355</v>
      </c>
      <c r="D510" s="499"/>
      <c r="E510" s="1"/>
      <c r="F510" s="1"/>
      <c r="G510" s="1"/>
    </row>
    <row r="511" spans="1:7" ht="20.1" customHeight="1">
      <c r="A511" s="485" t="s">
        <v>667</v>
      </c>
      <c r="B511" s="486"/>
      <c r="C511" s="486"/>
      <c r="D511" s="486"/>
      <c r="E511" s="486"/>
      <c r="F511" s="486"/>
      <c r="G511" s="486"/>
    </row>
    <row r="512" spans="1:7" ht="15" customHeight="1">
      <c r="A512" s="492" t="s">
        <v>398</v>
      </c>
      <c r="B512" s="493"/>
      <c r="C512" s="11" t="s">
        <v>399</v>
      </c>
      <c r="D512" s="11" t="s">
        <v>400</v>
      </c>
      <c r="E512" s="11" t="s">
        <v>401</v>
      </c>
      <c r="F512" s="11" t="s">
        <v>402</v>
      </c>
      <c r="G512" s="11" t="s">
        <v>403</v>
      </c>
    </row>
    <row r="513" spans="1:7" ht="20.1" customHeight="1">
      <c r="A513" s="16" t="s">
        <v>512</v>
      </c>
      <c r="B513" s="17" t="s">
        <v>513</v>
      </c>
      <c r="C513" s="16" t="s">
        <v>406</v>
      </c>
      <c r="D513" s="16" t="s">
        <v>407</v>
      </c>
      <c r="E513" s="18">
        <v>0.1408</v>
      </c>
      <c r="F513" s="19">
        <v>19.81</v>
      </c>
      <c r="G513" s="19">
        <v>2.87292544</v>
      </c>
    </row>
    <row r="514" spans="1:7" ht="20.1" customHeight="1">
      <c r="A514" s="16" t="s">
        <v>408</v>
      </c>
      <c r="B514" s="17" t="s">
        <v>668</v>
      </c>
      <c r="C514" s="16" t="s">
        <v>406</v>
      </c>
      <c r="D514" s="16" t="s">
        <v>407</v>
      </c>
      <c r="E514" s="18">
        <v>0.2817</v>
      </c>
      <c r="F514" s="19">
        <v>15.11</v>
      </c>
      <c r="G514" s="19">
        <v>4.38418161</v>
      </c>
    </row>
    <row r="515" spans="1:7" ht="27.95" customHeight="1">
      <c r="A515" s="16" t="s">
        <v>514</v>
      </c>
      <c r="B515" s="17" t="s">
        <v>515</v>
      </c>
      <c r="C515" s="16" t="s">
        <v>406</v>
      </c>
      <c r="D515" s="16" t="s">
        <v>407</v>
      </c>
      <c r="E515" s="18">
        <v>0.4225</v>
      </c>
      <c r="F515" s="19">
        <v>19.81</v>
      </c>
      <c r="G515" s="19">
        <v>8.62081675</v>
      </c>
    </row>
    <row r="516" spans="1:7" ht="20.1" customHeight="1">
      <c r="A516" s="16" t="s">
        <v>669</v>
      </c>
      <c r="B516" s="17" t="s">
        <v>670</v>
      </c>
      <c r="C516" s="16" t="s">
        <v>406</v>
      </c>
      <c r="D516" s="16" t="s">
        <v>407</v>
      </c>
      <c r="E516" s="18">
        <v>0.1408</v>
      </c>
      <c r="F516" s="19">
        <v>27.4</v>
      </c>
      <c r="G516" s="19">
        <v>3.9736576</v>
      </c>
    </row>
    <row r="517" spans="1:7" ht="27.95" customHeight="1">
      <c r="A517" s="16" t="s">
        <v>671</v>
      </c>
      <c r="B517" s="17" t="s">
        <v>672</v>
      </c>
      <c r="C517" s="16" t="s">
        <v>406</v>
      </c>
      <c r="D517" s="16" t="s">
        <v>407</v>
      </c>
      <c r="E517" s="18">
        <v>0.2817</v>
      </c>
      <c r="F517" s="19">
        <v>19.81</v>
      </c>
      <c r="G517" s="19">
        <v>5.74789131</v>
      </c>
    </row>
    <row r="518" spans="1:7" ht="20.1" customHeight="1">
      <c r="A518" s="16" t="s">
        <v>452</v>
      </c>
      <c r="B518" s="17" t="s">
        <v>453</v>
      </c>
      <c r="C518" s="16" t="s">
        <v>406</v>
      </c>
      <c r="D518" s="16" t="s">
        <v>407</v>
      </c>
      <c r="E518" s="18">
        <v>0.4225</v>
      </c>
      <c r="F518" s="19">
        <v>19.81</v>
      </c>
      <c r="G518" s="19">
        <v>8.62081675</v>
      </c>
    </row>
    <row r="519" spans="1:7" ht="20.1" customHeight="1">
      <c r="A519" s="16" t="s">
        <v>414</v>
      </c>
      <c r="B519" s="17" t="s">
        <v>429</v>
      </c>
      <c r="C519" s="16" t="s">
        <v>406</v>
      </c>
      <c r="D519" s="16" t="s">
        <v>407</v>
      </c>
      <c r="E519" s="18">
        <v>0.7042</v>
      </c>
      <c r="F519" s="19">
        <v>14.34</v>
      </c>
      <c r="G519" s="19">
        <v>10.40117484</v>
      </c>
    </row>
    <row r="520" spans="1:7" ht="27.95" customHeight="1">
      <c r="A520" s="16" t="s">
        <v>625</v>
      </c>
      <c r="B520" s="17" t="s">
        <v>626</v>
      </c>
      <c r="C520" s="16" t="s">
        <v>406</v>
      </c>
      <c r="D520" s="16" t="s">
        <v>407</v>
      </c>
      <c r="E520" s="18">
        <v>0.1408</v>
      </c>
      <c r="F520" s="19">
        <v>21.33</v>
      </c>
      <c r="G520" s="19">
        <v>3.09336192</v>
      </c>
    </row>
    <row r="521" spans="1:7" ht="15" customHeight="1">
      <c r="A521" s="1"/>
      <c r="B521" s="1"/>
      <c r="C521" s="1"/>
      <c r="D521" s="1"/>
      <c r="E521" s="494" t="s">
        <v>418</v>
      </c>
      <c r="F521" s="495"/>
      <c r="G521" s="20">
        <v>47.7</v>
      </c>
    </row>
    <row r="522" spans="1:7" ht="15" customHeight="1">
      <c r="A522" s="492" t="s">
        <v>430</v>
      </c>
      <c r="B522" s="493"/>
      <c r="C522" s="11" t="s">
        <v>399</v>
      </c>
      <c r="D522" s="11" t="s">
        <v>400</v>
      </c>
      <c r="E522" s="11" t="s">
        <v>401</v>
      </c>
      <c r="F522" s="11" t="s">
        <v>402</v>
      </c>
      <c r="G522" s="11" t="s">
        <v>403</v>
      </c>
    </row>
    <row r="523" spans="1:7" ht="20.1" customHeight="1">
      <c r="A523" s="16" t="s">
        <v>673</v>
      </c>
      <c r="B523" s="17" t="s">
        <v>674</v>
      </c>
      <c r="C523" s="16" t="s">
        <v>406</v>
      </c>
      <c r="D523" s="16" t="s">
        <v>471</v>
      </c>
      <c r="E523" s="18">
        <v>0.07</v>
      </c>
      <c r="F523" s="19">
        <v>90</v>
      </c>
      <c r="G523" s="19">
        <v>6.615</v>
      </c>
    </row>
    <row r="524" spans="1:7" ht="15" customHeight="1">
      <c r="A524" s="16" t="s">
        <v>675</v>
      </c>
      <c r="B524" s="17" t="s">
        <v>676</v>
      </c>
      <c r="C524" s="16" t="s">
        <v>406</v>
      </c>
      <c r="D524" s="16" t="s">
        <v>439</v>
      </c>
      <c r="E524" s="18">
        <v>9.66</v>
      </c>
      <c r="F524" s="19">
        <v>1.46</v>
      </c>
      <c r="G524" s="19">
        <v>14.1036</v>
      </c>
    </row>
    <row r="525" spans="1:7" ht="20.1" customHeight="1">
      <c r="A525" s="16" t="s">
        <v>677</v>
      </c>
      <c r="B525" s="17" t="s">
        <v>678</v>
      </c>
      <c r="C525" s="16" t="s">
        <v>406</v>
      </c>
      <c r="D525" s="16" t="s">
        <v>562</v>
      </c>
      <c r="E525" s="18">
        <v>0.2059</v>
      </c>
      <c r="F525" s="19">
        <v>61.535</v>
      </c>
      <c r="G525" s="19">
        <v>13.303559325</v>
      </c>
    </row>
    <row r="526" spans="1:7" ht="20.1" customHeight="1">
      <c r="A526" s="16" t="s">
        <v>679</v>
      </c>
      <c r="B526" s="17" t="s">
        <v>680</v>
      </c>
      <c r="C526" s="16" t="s">
        <v>406</v>
      </c>
      <c r="D526" s="16" t="s">
        <v>439</v>
      </c>
      <c r="E526" s="18">
        <v>103</v>
      </c>
      <c r="F526" s="19">
        <v>0.475</v>
      </c>
      <c r="G526" s="19">
        <v>51.37125</v>
      </c>
    </row>
    <row r="527" spans="1:7" ht="15" customHeight="1">
      <c r="A527" s="1"/>
      <c r="B527" s="1"/>
      <c r="C527" s="1"/>
      <c r="D527" s="1"/>
      <c r="E527" s="494" t="s">
        <v>440</v>
      </c>
      <c r="F527" s="495"/>
      <c r="G527" s="20">
        <v>85.39</v>
      </c>
    </row>
    <row r="528" spans="1:7" ht="15" customHeight="1">
      <c r="A528" s="492" t="s">
        <v>419</v>
      </c>
      <c r="B528" s="493"/>
      <c r="C528" s="11" t="s">
        <v>399</v>
      </c>
      <c r="D528" s="11" t="s">
        <v>400</v>
      </c>
      <c r="E528" s="11" t="s">
        <v>401</v>
      </c>
      <c r="F528" s="11" t="s">
        <v>402</v>
      </c>
      <c r="G528" s="11" t="s">
        <v>403</v>
      </c>
    </row>
    <row r="529" spans="1:7" ht="44.1" customHeight="1">
      <c r="A529" s="16" t="s">
        <v>681</v>
      </c>
      <c r="B529" s="17" t="s">
        <v>682</v>
      </c>
      <c r="C529" s="16" t="s">
        <v>406</v>
      </c>
      <c r="D529" s="16" t="s">
        <v>471</v>
      </c>
      <c r="E529" s="18">
        <v>0.2056</v>
      </c>
      <c r="F529" s="19">
        <v>87.57</v>
      </c>
      <c r="G529" s="19">
        <v>18.004392</v>
      </c>
    </row>
    <row r="530" spans="1:7" ht="44.1" customHeight="1">
      <c r="A530" s="16" t="s">
        <v>683</v>
      </c>
      <c r="B530" s="17" t="s">
        <v>684</v>
      </c>
      <c r="C530" s="16" t="s">
        <v>406</v>
      </c>
      <c r="D530" s="16" t="s">
        <v>471</v>
      </c>
      <c r="E530" s="18">
        <v>0.2056</v>
      </c>
      <c r="F530" s="19">
        <v>84.01</v>
      </c>
      <c r="G530" s="19">
        <v>17.272456</v>
      </c>
    </row>
    <row r="531" spans="1:7" ht="27.95" customHeight="1">
      <c r="A531" s="16" t="s">
        <v>685</v>
      </c>
      <c r="B531" s="17" t="s">
        <v>686</v>
      </c>
      <c r="C531" s="16" t="s">
        <v>406</v>
      </c>
      <c r="D531" s="16" t="s">
        <v>433</v>
      </c>
      <c r="E531" s="18">
        <v>2.1</v>
      </c>
      <c r="F531" s="19">
        <v>40.01</v>
      </c>
      <c r="G531" s="19">
        <v>84.021</v>
      </c>
    </row>
    <row r="532" spans="1:7" ht="44.1" customHeight="1">
      <c r="A532" s="16" t="s">
        <v>687</v>
      </c>
      <c r="B532" s="17" t="s">
        <v>688</v>
      </c>
      <c r="C532" s="16" t="s">
        <v>406</v>
      </c>
      <c r="D532" s="16" t="s">
        <v>433</v>
      </c>
      <c r="E532" s="18">
        <v>2.1</v>
      </c>
      <c r="F532" s="19">
        <v>140.12</v>
      </c>
      <c r="G532" s="19">
        <v>294.252</v>
      </c>
    </row>
    <row r="533" spans="1:7" ht="44.1" customHeight="1">
      <c r="A533" s="16" t="s">
        <v>689</v>
      </c>
      <c r="B533" s="17" t="s">
        <v>690</v>
      </c>
      <c r="C533" s="16" t="s">
        <v>406</v>
      </c>
      <c r="D533" s="16" t="s">
        <v>439</v>
      </c>
      <c r="E533" s="18">
        <v>12.04</v>
      </c>
      <c r="F533" s="19">
        <v>9.15</v>
      </c>
      <c r="G533" s="19">
        <v>110.166</v>
      </c>
    </row>
    <row r="534" spans="1:7" ht="27.95" customHeight="1">
      <c r="A534" s="16" t="s">
        <v>691</v>
      </c>
      <c r="B534" s="17" t="s">
        <v>692</v>
      </c>
      <c r="C534" s="16" t="s">
        <v>406</v>
      </c>
      <c r="D534" s="16" t="s">
        <v>439</v>
      </c>
      <c r="E534" s="18">
        <v>12.04</v>
      </c>
      <c r="F534" s="19">
        <v>3.69</v>
      </c>
      <c r="G534" s="19">
        <v>44.4276</v>
      </c>
    </row>
    <row r="535" spans="1:7" ht="20.1" customHeight="1">
      <c r="A535" s="16" t="s">
        <v>693</v>
      </c>
      <c r="B535" s="17" t="s">
        <v>694</v>
      </c>
      <c r="C535" s="16" t="s">
        <v>406</v>
      </c>
      <c r="D535" s="16" t="s">
        <v>407</v>
      </c>
      <c r="E535" s="18">
        <v>0.0845</v>
      </c>
      <c r="F535" s="19">
        <v>290.92</v>
      </c>
      <c r="G535" s="19">
        <v>24.58274</v>
      </c>
    </row>
    <row r="536" spans="1:7" ht="20.1" customHeight="1">
      <c r="A536" s="16" t="s">
        <v>695</v>
      </c>
      <c r="B536" s="17" t="s">
        <v>694</v>
      </c>
      <c r="C536" s="16" t="s">
        <v>406</v>
      </c>
      <c r="D536" s="16" t="s">
        <v>407</v>
      </c>
      <c r="E536" s="18">
        <v>0.0563</v>
      </c>
      <c r="F536" s="19">
        <v>72.86</v>
      </c>
      <c r="G536" s="19">
        <v>4.102018</v>
      </c>
    </row>
    <row r="537" spans="1:7" ht="36" customHeight="1">
      <c r="A537" s="16" t="s">
        <v>696</v>
      </c>
      <c r="B537" s="17" t="s">
        <v>697</v>
      </c>
      <c r="C537" s="16" t="s">
        <v>406</v>
      </c>
      <c r="D537" s="16" t="s">
        <v>407</v>
      </c>
      <c r="E537" s="18">
        <v>0.0704</v>
      </c>
      <c r="F537" s="19">
        <v>258.94</v>
      </c>
      <c r="G537" s="19">
        <v>18.229376</v>
      </c>
    </row>
    <row r="538" spans="1:7" ht="36" customHeight="1">
      <c r="A538" s="16" t="s">
        <v>698</v>
      </c>
      <c r="B538" s="17" t="s">
        <v>697</v>
      </c>
      <c r="C538" s="16" t="s">
        <v>406</v>
      </c>
      <c r="D538" s="16" t="s">
        <v>407</v>
      </c>
      <c r="E538" s="18">
        <v>0.0704</v>
      </c>
      <c r="F538" s="19">
        <v>104.1</v>
      </c>
      <c r="G538" s="19">
        <v>7.32864</v>
      </c>
    </row>
    <row r="539" spans="1:7" ht="51.95" customHeight="1">
      <c r="A539" s="16" t="s">
        <v>699</v>
      </c>
      <c r="B539" s="17" t="s">
        <v>700</v>
      </c>
      <c r="C539" s="16" t="s">
        <v>406</v>
      </c>
      <c r="D539" s="16" t="s">
        <v>407</v>
      </c>
      <c r="E539" s="18">
        <v>0.0563</v>
      </c>
      <c r="F539" s="19">
        <v>68.37</v>
      </c>
      <c r="G539" s="19">
        <v>3.849231</v>
      </c>
    </row>
    <row r="540" spans="1:7" ht="51.95" customHeight="1">
      <c r="A540" s="16" t="s">
        <v>701</v>
      </c>
      <c r="B540" s="17" t="s">
        <v>700</v>
      </c>
      <c r="C540" s="16" t="s">
        <v>406</v>
      </c>
      <c r="D540" s="16" t="s">
        <v>407</v>
      </c>
      <c r="E540" s="18">
        <v>0.0845</v>
      </c>
      <c r="F540" s="19">
        <v>42.73</v>
      </c>
      <c r="G540" s="19">
        <v>3.610685</v>
      </c>
    </row>
    <row r="541" spans="1:7" ht="60.95" customHeight="1">
      <c r="A541" s="16" t="s">
        <v>422</v>
      </c>
      <c r="B541" s="17" t="s">
        <v>423</v>
      </c>
      <c r="C541" s="16" t="s">
        <v>406</v>
      </c>
      <c r="D541" s="16" t="s">
        <v>407</v>
      </c>
      <c r="E541" s="18">
        <v>0.2901</v>
      </c>
      <c r="F541" s="19">
        <v>0.97</v>
      </c>
      <c r="G541" s="19">
        <v>0.281397</v>
      </c>
    </row>
    <row r="542" spans="1:7" ht="15" customHeight="1">
      <c r="A542" s="1"/>
      <c r="B542" s="1"/>
      <c r="C542" s="1"/>
      <c r="D542" s="1"/>
      <c r="E542" s="494" t="s">
        <v>424</v>
      </c>
      <c r="F542" s="495"/>
      <c r="G542" s="20">
        <v>630.12</v>
      </c>
    </row>
    <row r="543" spans="1:7" ht="15" customHeight="1">
      <c r="A543" s="1"/>
      <c r="B543" s="1"/>
      <c r="C543" s="1"/>
      <c r="D543" s="1"/>
      <c r="E543" s="496" t="s">
        <v>425</v>
      </c>
      <c r="F543" s="497"/>
      <c r="G543" s="10">
        <v>763.32</v>
      </c>
    </row>
    <row r="544" spans="1:7" ht="9.95" customHeight="1">
      <c r="A544" s="1"/>
      <c r="B544" s="1"/>
      <c r="C544" s="498" t="s">
        <v>355</v>
      </c>
      <c r="D544" s="499"/>
      <c r="E544" s="1"/>
      <c r="F544" s="1"/>
      <c r="G544" s="1"/>
    </row>
    <row r="545" spans="1:7" ht="20.1" customHeight="1">
      <c r="A545" s="485" t="s">
        <v>702</v>
      </c>
      <c r="B545" s="486"/>
      <c r="C545" s="486"/>
      <c r="D545" s="486"/>
      <c r="E545" s="486"/>
      <c r="F545" s="486"/>
      <c r="G545" s="486"/>
    </row>
    <row r="546" spans="1:7" ht="15" customHeight="1">
      <c r="A546" s="492" t="s">
        <v>398</v>
      </c>
      <c r="B546" s="493"/>
      <c r="C546" s="11" t="s">
        <v>399</v>
      </c>
      <c r="D546" s="11" t="s">
        <v>400</v>
      </c>
      <c r="E546" s="11" t="s">
        <v>401</v>
      </c>
      <c r="F546" s="11" t="s">
        <v>402</v>
      </c>
      <c r="G546" s="11" t="s">
        <v>403</v>
      </c>
    </row>
    <row r="547" spans="1:7" ht="20.1" customHeight="1">
      <c r="A547" s="16" t="s">
        <v>512</v>
      </c>
      <c r="B547" s="17" t="s">
        <v>513</v>
      </c>
      <c r="C547" s="16" t="s">
        <v>406</v>
      </c>
      <c r="D547" s="16" t="s">
        <v>407</v>
      </c>
      <c r="E547" s="18">
        <v>0.1408</v>
      </c>
      <c r="F547" s="19">
        <v>19.81</v>
      </c>
      <c r="G547" s="19">
        <v>2.87292544</v>
      </c>
    </row>
    <row r="548" spans="1:7" ht="27.95" customHeight="1">
      <c r="A548" s="16" t="s">
        <v>514</v>
      </c>
      <c r="B548" s="17" t="s">
        <v>515</v>
      </c>
      <c r="C548" s="16" t="s">
        <v>406</v>
      </c>
      <c r="D548" s="16" t="s">
        <v>407</v>
      </c>
      <c r="E548" s="18">
        <v>0.4225</v>
      </c>
      <c r="F548" s="19">
        <v>19.81</v>
      </c>
      <c r="G548" s="19">
        <v>8.62081675</v>
      </c>
    </row>
    <row r="549" spans="1:7" ht="20.1" customHeight="1">
      <c r="A549" s="16" t="s">
        <v>669</v>
      </c>
      <c r="B549" s="17" t="s">
        <v>670</v>
      </c>
      <c r="C549" s="16" t="s">
        <v>406</v>
      </c>
      <c r="D549" s="16" t="s">
        <v>407</v>
      </c>
      <c r="E549" s="18">
        <v>0.1408</v>
      </c>
      <c r="F549" s="19">
        <v>27.4</v>
      </c>
      <c r="G549" s="19">
        <v>3.9736576</v>
      </c>
    </row>
    <row r="550" spans="1:7" ht="27.95" customHeight="1">
      <c r="A550" s="16" t="s">
        <v>671</v>
      </c>
      <c r="B550" s="17" t="s">
        <v>672</v>
      </c>
      <c r="C550" s="16" t="s">
        <v>406</v>
      </c>
      <c r="D550" s="16" t="s">
        <v>407</v>
      </c>
      <c r="E550" s="18">
        <v>0.2817</v>
      </c>
      <c r="F550" s="19">
        <v>19.81</v>
      </c>
      <c r="G550" s="19">
        <v>5.74789131</v>
      </c>
    </row>
    <row r="551" spans="1:7" ht="20.1" customHeight="1">
      <c r="A551" s="16" t="s">
        <v>452</v>
      </c>
      <c r="B551" s="17" t="s">
        <v>453</v>
      </c>
      <c r="C551" s="16" t="s">
        <v>406</v>
      </c>
      <c r="D551" s="16" t="s">
        <v>407</v>
      </c>
      <c r="E551" s="18">
        <v>0.4225</v>
      </c>
      <c r="F551" s="19">
        <v>19.81</v>
      </c>
      <c r="G551" s="19">
        <v>8.62081675</v>
      </c>
    </row>
    <row r="552" spans="1:7" ht="20.1" customHeight="1">
      <c r="A552" s="16" t="s">
        <v>414</v>
      </c>
      <c r="B552" s="17" t="s">
        <v>429</v>
      </c>
      <c r="C552" s="16" t="s">
        <v>406</v>
      </c>
      <c r="D552" s="16" t="s">
        <v>407</v>
      </c>
      <c r="E552" s="18">
        <v>0.7042</v>
      </c>
      <c r="F552" s="19">
        <v>14.34</v>
      </c>
      <c r="G552" s="19">
        <v>10.40117484</v>
      </c>
    </row>
    <row r="553" spans="1:7" ht="15" customHeight="1">
      <c r="A553" s="1"/>
      <c r="B553" s="1"/>
      <c r="C553" s="1"/>
      <c r="D553" s="1"/>
      <c r="E553" s="494" t="s">
        <v>418</v>
      </c>
      <c r="F553" s="495"/>
      <c r="G553" s="20">
        <v>40.23</v>
      </c>
    </row>
    <row r="554" spans="1:7" ht="15" customHeight="1">
      <c r="A554" s="492" t="s">
        <v>430</v>
      </c>
      <c r="B554" s="493"/>
      <c r="C554" s="11" t="s">
        <v>399</v>
      </c>
      <c r="D554" s="11" t="s">
        <v>400</v>
      </c>
      <c r="E554" s="11" t="s">
        <v>401</v>
      </c>
      <c r="F554" s="11" t="s">
        <v>402</v>
      </c>
      <c r="G554" s="11" t="s">
        <v>403</v>
      </c>
    </row>
    <row r="555" spans="1:7" ht="20.1" customHeight="1">
      <c r="A555" s="16" t="s">
        <v>673</v>
      </c>
      <c r="B555" s="17" t="s">
        <v>674</v>
      </c>
      <c r="C555" s="16" t="s">
        <v>406</v>
      </c>
      <c r="D555" s="16" t="s">
        <v>471</v>
      </c>
      <c r="E555" s="18">
        <v>0.105</v>
      </c>
      <c r="F555" s="19">
        <v>90</v>
      </c>
      <c r="G555" s="19">
        <v>9.9225</v>
      </c>
    </row>
    <row r="556" spans="1:7" ht="15" customHeight="1">
      <c r="A556" s="16" t="s">
        <v>675</v>
      </c>
      <c r="B556" s="17" t="s">
        <v>676</v>
      </c>
      <c r="C556" s="16" t="s">
        <v>406</v>
      </c>
      <c r="D556" s="16" t="s">
        <v>439</v>
      </c>
      <c r="E556" s="18">
        <v>9.66</v>
      </c>
      <c r="F556" s="19">
        <v>1.46</v>
      </c>
      <c r="G556" s="19">
        <v>14.1036</v>
      </c>
    </row>
    <row r="557" spans="1:7" ht="20.1" customHeight="1">
      <c r="A557" s="16" t="s">
        <v>677</v>
      </c>
      <c r="B557" s="17" t="s">
        <v>678</v>
      </c>
      <c r="C557" s="16" t="s">
        <v>406</v>
      </c>
      <c r="D557" s="16" t="s">
        <v>562</v>
      </c>
      <c r="E557" s="18">
        <v>0.3089</v>
      </c>
      <c r="F557" s="19">
        <v>61.535</v>
      </c>
      <c r="G557" s="19">
        <v>19.958569575</v>
      </c>
    </row>
    <row r="558" spans="1:7" ht="20.1" customHeight="1">
      <c r="A558" s="16" t="s">
        <v>679</v>
      </c>
      <c r="B558" s="17" t="s">
        <v>680</v>
      </c>
      <c r="C558" s="16" t="s">
        <v>406</v>
      </c>
      <c r="D558" s="16" t="s">
        <v>439</v>
      </c>
      <c r="E558" s="18">
        <v>154.5</v>
      </c>
      <c r="F558" s="19">
        <v>0.475</v>
      </c>
      <c r="G558" s="19">
        <v>77.056875</v>
      </c>
    </row>
    <row r="559" spans="1:7" ht="15" customHeight="1">
      <c r="A559" s="1"/>
      <c r="B559" s="1"/>
      <c r="C559" s="1"/>
      <c r="D559" s="1"/>
      <c r="E559" s="494" t="s">
        <v>440</v>
      </c>
      <c r="F559" s="495"/>
      <c r="G559" s="20">
        <v>121.04</v>
      </c>
    </row>
    <row r="560" spans="1:7" ht="15" customHeight="1">
      <c r="A560" s="492" t="s">
        <v>419</v>
      </c>
      <c r="B560" s="493"/>
      <c r="C560" s="11" t="s">
        <v>399</v>
      </c>
      <c r="D560" s="11" t="s">
        <v>400</v>
      </c>
      <c r="E560" s="11" t="s">
        <v>401</v>
      </c>
      <c r="F560" s="11" t="s">
        <v>402</v>
      </c>
      <c r="G560" s="11" t="s">
        <v>403</v>
      </c>
    </row>
    <row r="561" spans="1:7" ht="44.1" customHeight="1">
      <c r="A561" s="16" t="s">
        <v>681</v>
      </c>
      <c r="B561" s="17" t="s">
        <v>682</v>
      </c>
      <c r="C561" s="16" t="s">
        <v>406</v>
      </c>
      <c r="D561" s="16" t="s">
        <v>471</v>
      </c>
      <c r="E561" s="18">
        <v>0.3056</v>
      </c>
      <c r="F561" s="19">
        <v>87.57</v>
      </c>
      <c r="G561" s="19">
        <v>26.761392</v>
      </c>
    </row>
    <row r="562" spans="1:7" ht="44.1" customHeight="1">
      <c r="A562" s="16" t="s">
        <v>683</v>
      </c>
      <c r="B562" s="17" t="s">
        <v>684</v>
      </c>
      <c r="C562" s="16" t="s">
        <v>406</v>
      </c>
      <c r="D562" s="16" t="s">
        <v>471</v>
      </c>
      <c r="E562" s="18">
        <v>0.3056</v>
      </c>
      <c r="F562" s="19">
        <v>84.01</v>
      </c>
      <c r="G562" s="19">
        <v>25.673456</v>
      </c>
    </row>
    <row r="563" spans="1:7" ht="27.95" customHeight="1">
      <c r="A563" s="16" t="s">
        <v>685</v>
      </c>
      <c r="B563" s="17" t="s">
        <v>686</v>
      </c>
      <c r="C563" s="16" t="s">
        <v>406</v>
      </c>
      <c r="D563" s="16" t="s">
        <v>433</v>
      </c>
      <c r="E563" s="18">
        <v>2</v>
      </c>
      <c r="F563" s="19">
        <v>40.01</v>
      </c>
      <c r="G563" s="19">
        <v>80.02</v>
      </c>
    </row>
    <row r="564" spans="1:7" ht="44.1" customHeight="1">
      <c r="A564" s="16" t="s">
        <v>687</v>
      </c>
      <c r="B564" s="17" t="s">
        <v>688</v>
      </c>
      <c r="C564" s="16" t="s">
        <v>406</v>
      </c>
      <c r="D564" s="16" t="s">
        <v>433</v>
      </c>
      <c r="E564" s="18">
        <v>2</v>
      </c>
      <c r="F564" s="19">
        <v>140.12</v>
      </c>
      <c r="G564" s="19">
        <v>280.24</v>
      </c>
    </row>
    <row r="565" spans="1:7" ht="44.1" customHeight="1">
      <c r="A565" s="16" t="s">
        <v>689</v>
      </c>
      <c r="B565" s="17" t="s">
        <v>690</v>
      </c>
      <c r="C565" s="16" t="s">
        <v>406</v>
      </c>
      <c r="D565" s="16" t="s">
        <v>439</v>
      </c>
      <c r="E565" s="18">
        <v>17.998</v>
      </c>
      <c r="F565" s="19">
        <v>9.15</v>
      </c>
      <c r="G565" s="19">
        <v>164.6817</v>
      </c>
    </row>
    <row r="566" spans="1:7" ht="27.95" customHeight="1">
      <c r="A566" s="16" t="s">
        <v>691</v>
      </c>
      <c r="B566" s="17" t="s">
        <v>692</v>
      </c>
      <c r="C566" s="16" t="s">
        <v>406</v>
      </c>
      <c r="D566" s="16" t="s">
        <v>439</v>
      </c>
      <c r="E566" s="18">
        <v>17.998</v>
      </c>
      <c r="F566" s="19">
        <v>3.69</v>
      </c>
      <c r="G566" s="19">
        <v>66.41262</v>
      </c>
    </row>
    <row r="567" spans="1:7" ht="20.1" customHeight="1">
      <c r="A567" s="16" t="s">
        <v>693</v>
      </c>
      <c r="B567" s="17" t="s">
        <v>694</v>
      </c>
      <c r="C567" s="16" t="s">
        <v>406</v>
      </c>
      <c r="D567" s="16" t="s">
        <v>407</v>
      </c>
      <c r="E567" s="18">
        <v>0.0845</v>
      </c>
      <c r="F567" s="19">
        <v>290.92</v>
      </c>
      <c r="G567" s="19">
        <v>24.58274</v>
      </c>
    </row>
    <row r="568" spans="1:7" ht="20.1" customHeight="1">
      <c r="A568" s="16" t="s">
        <v>695</v>
      </c>
      <c r="B568" s="17" t="s">
        <v>694</v>
      </c>
      <c r="C568" s="16" t="s">
        <v>406</v>
      </c>
      <c r="D568" s="16" t="s">
        <v>407</v>
      </c>
      <c r="E568" s="18">
        <v>0.0563</v>
      </c>
      <c r="F568" s="19">
        <v>72.86</v>
      </c>
      <c r="G568" s="19">
        <v>4.102018</v>
      </c>
    </row>
    <row r="569" spans="1:7" ht="36" customHeight="1">
      <c r="A569" s="16" t="s">
        <v>696</v>
      </c>
      <c r="B569" s="17" t="s">
        <v>697</v>
      </c>
      <c r="C569" s="16" t="s">
        <v>406</v>
      </c>
      <c r="D569" s="16" t="s">
        <v>407</v>
      </c>
      <c r="E569" s="18">
        <v>0.0704</v>
      </c>
      <c r="F569" s="19">
        <v>258.94</v>
      </c>
      <c r="G569" s="19">
        <v>18.229376</v>
      </c>
    </row>
    <row r="570" spans="1:7" ht="36" customHeight="1">
      <c r="A570" s="16" t="s">
        <v>698</v>
      </c>
      <c r="B570" s="17" t="s">
        <v>697</v>
      </c>
      <c r="C570" s="16" t="s">
        <v>406</v>
      </c>
      <c r="D570" s="16" t="s">
        <v>407</v>
      </c>
      <c r="E570" s="18">
        <v>0.0704</v>
      </c>
      <c r="F570" s="19">
        <v>104.1</v>
      </c>
      <c r="G570" s="19">
        <v>7.32864</v>
      </c>
    </row>
    <row r="571" spans="1:7" ht="51.95" customHeight="1">
      <c r="A571" s="16" t="s">
        <v>699</v>
      </c>
      <c r="B571" s="17" t="s">
        <v>700</v>
      </c>
      <c r="C571" s="16" t="s">
        <v>406</v>
      </c>
      <c r="D571" s="16" t="s">
        <v>407</v>
      </c>
      <c r="E571" s="18">
        <v>0.0563</v>
      </c>
      <c r="F571" s="19">
        <v>68.37</v>
      </c>
      <c r="G571" s="19">
        <v>3.849231</v>
      </c>
    </row>
    <row r="572" spans="1:7" ht="51.95" customHeight="1">
      <c r="A572" s="16" t="s">
        <v>701</v>
      </c>
      <c r="B572" s="17" t="s">
        <v>700</v>
      </c>
      <c r="C572" s="16" t="s">
        <v>406</v>
      </c>
      <c r="D572" s="16" t="s">
        <v>407</v>
      </c>
      <c r="E572" s="18">
        <v>0.0845</v>
      </c>
      <c r="F572" s="19">
        <v>42.73</v>
      </c>
      <c r="G572" s="19">
        <v>3.610685</v>
      </c>
    </row>
    <row r="573" spans="1:7" ht="15" customHeight="1">
      <c r="A573" s="1"/>
      <c r="B573" s="1"/>
      <c r="C573" s="1"/>
      <c r="D573" s="1"/>
      <c r="E573" s="494" t="s">
        <v>424</v>
      </c>
      <c r="F573" s="495"/>
      <c r="G573" s="20">
        <v>705.48</v>
      </c>
    </row>
    <row r="574" spans="1:7" ht="15" customHeight="1">
      <c r="A574" s="1"/>
      <c r="B574" s="1"/>
      <c r="C574" s="1"/>
      <c r="D574" s="1"/>
      <c r="E574" s="496" t="s">
        <v>425</v>
      </c>
      <c r="F574" s="497"/>
      <c r="G574" s="10">
        <v>866.88</v>
      </c>
    </row>
    <row r="575" spans="1:7" ht="9.95" customHeight="1">
      <c r="A575" s="1"/>
      <c r="B575" s="1"/>
      <c r="C575" s="498" t="s">
        <v>355</v>
      </c>
      <c r="D575" s="499"/>
      <c r="E575" s="1"/>
      <c r="F575" s="1"/>
      <c r="G575" s="1"/>
    </row>
    <row r="576" spans="1:7" ht="36" customHeight="1">
      <c r="A576" s="485" t="s">
        <v>703</v>
      </c>
      <c r="B576" s="486"/>
      <c r="C576" s="486"/>
      <c r="D576" s="486"/>
      <c r="E576" s="486"/>
      <c r="F576" s="486"/>
      <c r="G576" s="486"/>
    </row>
    <row r="577" spans="1:7" ht="15" customHeight="1">
      <c r="A577" s="492" t="s">
        <v>398</v>
      </c>
      <c r="B577" s="493"/>
      <c r="C577" s="11" t="s">
        <v>399</v>
      </c>
      <c r="D577" s="11" t="s">
        <v>400</v>
      </c>
      <c r="E577" s="11" t="s">
        <v>401</v>
      </c>
      <c r="F577" s="11" t="s">
        <v>402</v>
      </c>
      <c r="G577" s="11" t="s">
        <v>403</v>
      </c>
    </row>
    <row r="578" spans="1:7" ht="20.1" customHeight="1">
      <c r="A578" s="16" t="s">
        <v>512</v>
      </c>
      <c r="B578" s="17" t="s">
        <v>513</v>
      </c>
      <c r="C578" s="16" t="s">
        <v>406</v>
      </c>
      <c r="D578" s="16" t="s">
        <v>407</v>
      </c>
      <c r="E578" s="18">
        <v>1.09</v>
      </c>
      <c r="F578" s="19">
        <v>19.81</v>
      </c>
      <c r="G578" s="19">
        <v>22.240687</v>
      </c>
    </row>
    <row r="579" spans="1:7" ht="20.1" customHeight="1">
      <c r="A579" s="16" t="s">
        <v>452</v>
      </c>
      <c r="B579" s="17" t="s">
        <v>453</v>
      </c>
      <c r="C579" s="16" t="s">
        <v>406</v>
      </c>
      <c r="D579" s="16" t="s">
        <v>407</v>
      </c>
      <c r="E579" s="18">
        <v>6.27</v>
      </c>
      <c r="F579" s="19">
        <v>19.81</v>
      </c>
      <c r="G579" s="19">
        <v>127.934961</v>
      </c>
    </row>
    <row r="580" spans="1:7" ht="20.1" customHeight="1">
      <c r="A580" s="16" t="s">
        <v>414</v>
      </c>
      <c r="B580" s="17" t="s">
        <v>429</v>
      </c>
      <c r="C580" s="16" t="s">
        <v>406</v>
      </c>
      <c r="D580" s="16" t="s">
        <v>407</v>
      </c>
      <c r="E580" s="18">
        <v>6.27</v>
      </c>
      <c r="F580" s="19">
        <v>14.34</v>
      </c>
      <c r="G580" s="19">
        <v>92.609154</v>
      </c>
    </row>
    <row r="581" spans="1:7" ht="15" customHeight="1">
      <c r="A581" s="1"/>
      <c r="B581" s="1"/>
      <c r="C581" s="1"/>
      <c r="D581" s="1"/>
      <c r="E581" s="494" t="s">
        <v>418</v>
      </c>
      <c r="F581" s="495"/>
      <c r="G581" s="20">
        <v>242.78</v>
      </c>
    </row>
    <row r="582" spans="1:7" ht="15" customHeight="1">
      <c r="A582" s="492" t="s">
        <v>430</v>
      </c>
      <c r="B582" s="493"/>
      <c r="C582" s="11" t="s">
        <v>399</v>
      </c>
      <c r="D582" s="11" t="s">
        <v>400</v>
      </c>
      <c r="E582" s="11" t="s">
        <v>401</v>
      </c>
      <c r="F582" s="11" t="s">
        <v>402</v>
      </c>
      <c r="G582" s="11" t="s">
        <v>403</v>
      </c>
    </row>
    <row r="583" spans="1:7" ht="15" customHeight="1">
      <c r="A583" s="16" t="s">
        <v>516</v>
      </c>
      <c r="B583" s="17" t="s">
        <v>517</v>
      </c>
      <c r="C583" s="16" t="s">
        <v>406</v>
      </c>
      <c r="D583" s="16" t="s">
        <v>439</v>
      </c>
      <c r="E583" s="18">
        <v>1.66</v>
      </c>
      <c r="F583" s="19">
        <v>11.9</v>
      </c>
      <c r="G583" s="19">
        <v>19.754</v>
      </c>
    </row>
    <row r="584" spans="1:7" ht="20.1" customHeight="1">
      <c r="A584" s="16" t="s">
        <v>704</v>
      </c>
      <c r="B584" s="17" t="s">
        <v>705</v>
      </c>
      <c r="C584" s="16" t="s">
        <v>406</v>
      </c>
      <c r="D584" s="16" t="s">
        <v>439</v>
      </c>
      <c r="E584" s="18">
        <v>40.95</v>
      </c>
      <c r="F584" s="19">
        <v>10.4</v>
      </c>
      <c r="G584" s="19">
        <v>425.88</v>
      </c>
    </row>
    <row r="585" spans="1:7" ht="20.1" customHeight="1">
      <c r="A585" s="16" t="s">
        <v>706</v>
      </c>
      <c r="B585" s="17" t="s">
        <v>707</v>
      </c>
      <c r="C585" s="16" t="s">
        <v>406</v>
      </c>
      <c r="D585" s="16" t="s">
        <v>439</v>
      </c>
      <c r="E585" s="18">
        <v>14.34</v>
      </c>
      <c r="F585" s="19">
        <v>10.4</v>
      </c>
      <c r="G585" s="19">
        <v>149.136</v>
      </c>
    </row>
    <row r="586" spans="1:7" ht="20.1" customHeight="1">
      <c r="A586" s="16" t="s">
        <v>708</v>
      </c>
      <c r="B586" s="17" t="s">
        <v>709</v>
      </c>
      <c r="C586" s="16" t="s">
        <v>406</v>
      </c>
      <c r="D586" s="16" t="s">
        <v>458</v>
      </c>
      <c r="E586" s="18">
        <v>1</v>
      </c>
      <c r="F586" s="19">
        <v>33.3061</v>
      </c>
      <c r="G586" s="19">
        <v>33.3061</v>
      </c>
    </row>
    <row r="587" spans="1:7" ht="15" customHeight="1">
      <c r="A587" s="1"/>
      <c r="B587" s="1"/>
      <c r="C587" s="1"/>
      <c r="D587" s="1"/>
      <c r="E587" s="494" t="s">
        <v>440</v>
      </c>
      <c r="F587" s="495"/>
      <c r="G587" s="20">
        <v>628.08</v>
      </c>
    </row>
    <row r="588" spans="1:7" ht="15" customHeight="1">
      <c r="A588" s="492" t="s">
        <v>419</v>
      </c>
      <c r="B588" s="493"/>
      <c r="C588" s="11" t="s">
        <v>399</v>
      </c>
      <c r="D588" s="11" t="s">
        <v>400</v>
      </c>
      <c r="E588" s="11" t="s">
        <v>401</v>
      </c>
      <c r="F588" s="11" t="s">
        <v>402</v>
      </c>
      <c r="G588" s="11" t="s">
        <v>403</v>
      </c>
    </row>
    <row r="589" spans="1:7" ht="36" customHeight="1">
      <c r="A589" s="16" t="s">
        <v>522</v>
      </c>
      <c r="B589" s="17" t="s">
        <v>523</v>
      </c>
      <c r="C589" s="16" t="s">
        <v>406</v>
      </c>
      <c r="D589" s="16" t="s">
        <v>471</v>
      </c>
      <c r="E589" s="18">
        <v>0.871</v>
      </c>
      <c r="F589" s="19">
        <v>280.98</v>
      </c>
      <c r="G589" s="19">
        <v>244.73358</v>
      </c>
    </row>
    <row r="590" spans="1:7" ht="36" customHeight="1">
      <c r="A590" s="16" t="s">
        <v>600</v>
      </c>
      <c r="B590" s="17" t="s">
        <v>601</v>
      </c>
      <c r="C590" s="16" t="s">
        <v>406</v>
      </c>
      <c r="D590" s="16" t="s">
        <v>433</v>
      </c>
      <c r="E590" s="18">
        <v>1.92</v>
      </c>
      <c r="F590" s="19">
        <v>66.69</v>
      </c>
      <c r="G590" s="19">
        <v>128.0448</v>
      </c>
    </row>
    <row r="591" spans="1:7" ht="44.1" customHeight="1">
      <c r="A591" s="16" t="s">
        <v>710</v>
      </c>
      <c r="B591" s="17" t="s">
        <v>711</v>
      </c>
      <c r="C591" s="16" t="s">
        <v>406</v>
      </c>
      <c r="D591" s="16" t="s">
        <v>433</v>
      </c>
      <c r="E591" s="18">
        <v>7.36</v>
      </c>
      <c r="F591" s="19">
        <v>122.36</v>
      </c>
      <c r="G591" s="19">
        <v>900.5696</v>
      </c>
    </row>
    <row r="592" spans="1:7" ht="27.95" customHeight="1">
      <c r="A592" s="16" t="s">
        <v>712</v>
      </c>
      <c r="B592" s="17" t="s">
        <v>713</v>
      </c>
      <c r="C592" s="16" t="s">
        <v>406</v>
      </c>
      <c r="D592" s="16" t="s">
        <v>433</v>
      </c>
      <c r="E592" s="18">
        <v>6.24</v>
      </c>
      <c r="F592" s="19">
        <v>25.86</v>
      </c>
      <c r="G592" s="19">
        <v>161.3664</v>
      </c>
    </row>
    <row r="593" spans="1:7" ht="36" customHeight="1">
      <c r="A593" s="16" t="s">
        <v>590</v>
      </c>
      <c r="B593" s="17" t="s">
        <v>591</v>
      </c>
      <c r="C593" s="16" t="s">
        <v>406</v>
      </c>
      <c r="D593" s="16" t="s">
        <v>407</v>
      </c>
      <c r="E593" s="18">
        <v>0.33</v>
      </c>
      <c r="F593" s="19">
        <v>167.01</v>
      </c>
      <c r="G593" s="19">
        <v>55.1133</v>
      </c>
    </row>
    <row r="594" spans="1:7" ht="36" customHeight="1">
      <c r="A594" s="16" t="s">
        <v>714</v>
      </c>
      <c r="B594" s="17" t="s">
        <v>591</v>
      </c>
      <c r="C594" s="16" t="s">
        <v>406</v>
      </c>
      <c r="D594" s="16" t="s">
        <v>407</v>
      </c>
      <c r="E594" s="18">
        <v>0.17</v>
      </c>
      <c r="F594" s="19">
        <v>63.45</v>
      </c>
      <c r="G594" s="19">
        <v>10.7865</v>
      </c>
    </row>
    <row r="595" spans="1:7" ht="15" customHeight="1">
      <c r="A595" s="1"/>
      <c r="B595" s="1"/>
      <c r="C595" s="1"/>
      <c r="D595" s="1"/>
      <c r="E595" s="494" t="s">
        <v>424</v>
      </c>
      <c r="F595" s="495"/>
      <c r="G595" s="20">
        <v>1500.61</v>
      </c>
    </row>
    <row r="596" spans="1:7" ht="15" customHeight="1">
      <c r="A596" s="1"/>
      <c r="B596" s="1"/>
      <c r="C596" s="1"/>
      <c r="D596" s="1"/>
      <c r="E596" s="496" t="s">
        <v>425</v>
      </c>
      <c r="F596" s="497"/>
      <c r="G596" s="10">
        <v>2371.52</v>
      </c>
    </row>
    <row r="597" spans="1:7" ht="9.95" customHeight="1">
      <c r="A597" s="1"/>
      <c r="B597" s="1"/>
      <c r="C597" s="498" t="s">
        <v>355</v>
      </c>
      <c r="D597" s="499"/>
      <c r="E597" s="1"/>
      <c r="F597" s="1"/>
      <c r="G597" s="1"/>
    </row>
    <row r="598" spans="1:7" ht="36" customHeight="1">
      <c r="A598" s="485" t="s">
        <v>715</v>
      </c>
      <c r="B598" s="486"/>
      <c r="C598" s="486"/>
      <c r="D598" s="486"/>
      <c r="E598" s="486"/>
      <c r="F598" s="486"/>
      <c r="G598" s="486"/>
    </row>
    <row r="599" spans="1:7" ht="15" customHeight="1">
      <c r="A599" s="492" t="s">
        <v>398</v>
      </c>
      <c r="B599" s="493"/>
      <c r="C599" s="11" t="s">
        <v>399</v>
      </c>
      <c r="D599" s="11" t="s">
        <v>400</v>
      </c>
      <c r="E599" s="11" t="s">
        <v>401</v>
      </c>
      <c r="F599" s="11" t="s">
        <v>402</v>
      </c>
      <c r="G599" s="11" t="s">
        <v>403</v>
      </c>
    </row>
    <row r="600" spans="1:7" ht="20.1" customHeight="1">
      <c r="A600" s="16" t="s">
        <v>512</v>
      </c>
      <c r="B600" s="17" t="s">
        <v>513</v>
      </c>
      <c r="C600" s="16" t="s">
        <v>406</v>
      </c>
      <c r="D600" s="16" t="s">
        <v>407</v>
      </c>
      <c r="E600" s="18">
        <v>1.23</v>
      </c>
      <c r="F600" s="19">
        <v>19.81</v>
      </c>
      <c r="G600" s="19">
        <v>25.097289</v>
      </c>
    </row>
    <row r="601" spans="1:7" ht="20.1" customHeight="1">
      <c r="A601" s="16" t="s">
        <v>452</v>
      </c>
      <c r="B601" s="17" t="s">
        <v>453</v>
      </c>
      <c r="C601" s="16" t="s">
        <v>406</v>
      </c>
      <c r="D601" s="16" t="s">
        <v>407</v>
      </c>
      <c r="E601" s="18">
        <v>6.72</v>
      </c>
      <c r="F601" s="19">
        <v>19.81</v>
      </c>
      <c r="G601" s="19">
        <v>137.116896</v>
      </c>
    </row>
    <row r="602" spans="1:7" ht="20.1" customHeight="1">
      <c r="A602" s="16" t="s">
        <v>414</v>
      </c>
      <c r="B602" s="17" t="s">
        <v>429</v>
      </c>
      <c r="C602" s="16" t="s">
        <v>406</v>
      </c>
      <c r="D602" s="16" t="s">
        <v>407</v>
      </c>
      <c r="E602" s="18">
        <v>6.72</v>
      </c>
      <c r="F602" s="19">
        <v>14.34</v>
      </c>
      <c r="G602" s="19">
        <v>99.255744</v>
      </c>
    </row>
    <row r="603" spans="1:7" ht="15" customHeight="1">
      <c r="A603" s="1"/>
      <c r="B603" s="1"/>
      <c r="C603" s="1"/>
      <c r="D603" s="1"/>
      <c r="E603" s="494" t="s">
        <v>418</v>
      </c>
      <c r="F603" s="495"/>
      <c r="G603" s="20">
        <v>261.48</v>
      </c>
    </row>
    <row r="604" spans="1:7" ht="15" customHeight="1">
      <c r="A604" s="492" t="s">
        <v>430</v>
      </c>
      <c r="B604" s="493"/>
      <c r="C604" s="11" t="s">
        <v>399</v>
      </c>
      <c r="D604" s="11" t="s">
        <v>400</v>
      </c>
      <c r="E604" s="11" t="s">
        <v>401</v>
      </c>
      <c r="F604" s="11" t="s">
        <v>402</v>
      </c>
      <c r="G604" s="11" t="s">
        <v>403</v>
      </c>
    </row>
    <row r="605" spans="1:7" ht="15" customHeight="1">
      <c r="A605" s="16" t="s">
        <v>516</v>
      </c>
      <c r="B605" s="17" t="s">
        <v>517</v>
      </c>
      <c r="C605" s="16" t="s">
        <v>406</v>
      </c>
      <c r="D605" s="16" t="s">
        <v>439</v>
      </c>
      <c r="E605" s="18">
        <v>1.842</v>
      </c>
      <c r="F605" s="19">
        <v>11.9</v>
      </c>
      <c r="G605" s="19">
        <v>21.9198</v>
      </c>
    </row>
    <row r="606" spans="1:7" ht="20.1" customHeight="1">
      <c r="A606" s="16" t="s">
        <v>704</v>
      </c>
      <c r="B606" s="17" t="s">
        <v>705</v>
      </c>
      <c r="C606" s="16" t="s">
        <v>406</v>
      </c>
      <c r="D606" s="16" t="s">
        <v>439</v>
      </c>
      <c r="E606" s="18">
        <v>46.176</v>
      </c>
      <c r="F606" s="19">
        <v>10.4</v>
      </c>
      <c r="G606" s="19">
        <v>480.2304</v>
      </c>
    </row>
    <row r="607" spans="1:7" ht="20.1" customHeight="1">
      <c r="A607" s="16" t="s">
        <v>706</v>
      </c>
      <c r="B607" s="17" t="s">
        <v>707</v>
      </c>
      <c r="C607" s="16" t="s">
        <v>406</v>
      </c>
      <c r="D607" s="16" t="s">
        <v>439</v>
      </c>
      <c r="E607" s="18">
        <v>15.232</v>
      </c>
      <c r="F607" s="19">
        <v>10.4</v>
      </c>
      <c r="G607" s="19">
        <v>158.4128</v>
      </c>
    </row>
    <row r="608" spans="1:7" ht="20.1" customHeight="1">
      <c r="A608" s="16" t="s">
        <v>708</v>
      </c>
      <c r="B608" s="17" t="s">
        <v>709</v>
      </c>
      <c r="C608" s="16" t="s">
        <v>406</v>
      </c>
      <c r="D608" s="16" t="s">
        <v>458</v>
      </c>
      <c r="E608" s="18">
        <v>1</v>
      </c>
      <c r="F608" s="19">
        <v>33.3061</v>
      </c>
      <c r="G608" s="19">
        <v>33.3061</v>
      </c>
    </row>
    <row r="609" spans="1:7" ht="15" customHeight="1">
      <c r="A609" s="1"/>
      <c r="B609" s="1"/>
      <c r="C609" s="1"/>
      <c r="D609" s="1"/>
      <c r="E609" s="494" t="s">
        <v>440</v>
      </c>
      <c r="F609" s="495"/>
      <c r="G609" s="20">
        <v>693.87</v>
      </c>
    </row>
    <row r="610" spans="1:7" ht="15" customHeight="1">
      <c r="A610" s="492" t="s">
        <v>419</v>
      </c>
      <c r="B610" s="493"/>
      <c r="C610" s="11" t="s">
        <v>399</v>
      </c>
      <c r="D610" s="11" t="s">
        <v>400</v>
      </c>
      <c r="E610" s="11" t="s">
        <v>401</v>
      </c>
      <c r="F610" s="11" t="s">
        <v>402</v>
      </c>
      <c r="G610" s="11" t="s">
        <v>403</v>
      </c>
    </row>
    <row r="611" spans="1:7" ht="36" customHeight="1">
      <c r="A611" s="16" t="s">
        <v>522</v>
      </c>
      <c r="B611" s="17" t="s">
        <v>523</v>
      </c>
      <c r="C611" s="16" t="s">
        <v>406</v>
      </c>
      <c r="D611" s="16" t="s">
        <v>471</v>
      </c>
      <c r="E611" s="18">
        <v>0.988</v>
      </c>
      <c r="F611" s="19">
        <v>280.98</v>
      </c>
      <c r="G611" s="19">
        <v>277.60824</v>
      </c>
    </row>
    <row r="612" spans="1:7" ht="36" customHeight="1">
      <c r="A612" s="16" t="s">
        <v>600</v>
      </c>
      <c r="B612" s="17" t="s">
        <v>601</v>
      </c>
      <c r="C612" s="16" t="s">
        <v>406</v>
      </c>
      <c r="D612" s="16" t="s">
        <v>433</v>
      </c>
      <c r="E612" s="18">
        <v>2.04</v>
      </c>
      <c r="F612" s="19">
        <v>66.69</v>
      </c>
      <c r="G612" s="19">
        <v>136.0476</v>
      </c>
    </row>
    <row r="613" spans="1:7" ht="44.1" customHeight="1">
      <c r="A613" s="16" t="s">
        <v>710</v>
      </c>
      <c r="B613" s="17" t="s">
        <v>711</v>
      </c>
      <c r="C613" s="16" t="s">
        <v>406</v>
      </c>
      <c r="D613" s="16" t="s">
        <v>433</v>
      </c>
      <c r="E613" s="18">
        <v>7.4</v>
      </c>
      <c r="F613" s="19">
        <v>122.36</v>
      </c>
      <c r="G613" s="19">
        <v>905.464</v>
      </c>
    </row>
    <row r="614" spans="1:7" ht="27.95" customHeight="1">
      <c r="A614" s="16" t="s">
        <v>712</v>
      </c>
      <c r="B614" s="17" t="s">
        <v>713</v>
      </c>
      <c r="C614" s="16" t="s">
        <v>406</v>
      </c>
      <c r="D614" s="16" t="s">
        <v>433</v>
      </c>
      <c r="E614" s="18">
        <v>6.28</v>
      </c>
      <c r="F614" s="19">
        <v>25.86</v>
      </c>
      <c r="G614" s="19">
        <v>162.4008</v>
      </c>
    </row>
    <row r="615" spans="1:7" ht="36" customHeight="1">
      <c r="A615" s="16" t="s">
        <v>590</v>
      </c>
      <c r="B615" s="17" t="s">
        <v>591</v>
      </c>
      <c r="C615" s="16" t="s">
        <v>406</v>
      </c>
      <c r="D615" s="16" t="s">
        <v>407</v>
      </c>
      <c r="E615" s="18">
        <v>0.33</v>
      </c>
      <c r="F615" s="19">
        <v>167.01</v>
      </c>
      <c r="G615" s="19">
        <v>55.1133</v>
      </c>
    </row>
    <row r="616" spans="1:7" ht="36" customHeight="1">
      <c r="A616" s="16" t="s">
        <v>714</v>
      </c>
      <c r="B616" s="17" t="s">
        <v>591</v>
      </c>
      <c r="C616" s="16" t="s">
        <v>406</v>
      </c>
      <c r="D616" s="16" t="s">
        <v>407</v>
      </c>
      <c r="E616" s="18">
        <v>0.17</v>
      </c>
      <c r="F616" s="19">
        <v>63.45</v>
      </c>
      <c r="G616" s="19">
        <v>10.7865</v>
      </c>
    </row>
    <row r="617" spans="1:7" ht="15" customHeight="1">
      <c r="A617" s="1"/>
      <c r="B617" s="1"/>
      <c r="C617" s="1"/>
      <c r="D617" s="1"/>
      <c r="E617" s="494" t="s">
        <v>424</v>
      </c>
      <c r="F617" s="495"/>
      <c r="G617" s="20">
        <v>1547.42</v>
      </c>
    </row>
    <row r="618" spans="1:7" ht="15" customHeight="1">
      <c r="A618" s="1"/>
      <c r="B618" s="1"/>
      <c r="C618" s="1"/>
      <c r="D618" s="1"/>
      <c r="E618" s="496" t="s">
        <v>425</v>
      </c>
      <c r="F618" s="497"/>
      <c r="G618" s="10">
        <v>2502.8</v>
      </c>
    </row>
    <row r="619" spans="1:7" ht="9.95" customHeight="1">
      <c r="A619" s="1"/>
      <c r="B619" s="1"/>
      <c r="C619" s="498" t="s">
        <v>355</v>
      </c>
      <c r="D619" s="499"/>
      <c r="E619" s="1"/>
      <c r="F619" s="1"/>
      <c r="G619" s="1"/>
    </row>
    <row r="620" spans="1:7" ht="36" customHeight="1">
      <c r="A620" s="485" t="s">
        <v>716</v>
      </c>
      <c r="B620" s="486"/>
      <c r="C620" s="486"/>
      <c r="D620" s="486"/>
      <c r="E620" s="486"/>
      <c r="F620" s="486"/>
      <c r="G620" s="486"/>
    </row>
    <row r="621" spans="1:7" ht="15" customHeight="1">
      <c r="A621" s="492" t="s">
        <v>398</v>
      </c>
      <c r="B621" s="493"/>
      <c r="C621" s="11" t="s">
        <v>399</v>
      </c>
      <c r="D621" s="11" t="s">
        <v>400</v>
      </c>
      <c r="E621" s="11" t="s">
        <v>401</v>
      </c>
      <c r="F621" s="11" t="s">
        <v>402</v>
      </c>
      <c r="G621" s="11" t="s">
        <v>403</v>
      </c>
    </row>
    <row r="622" spans="1:7" ht="20.1" customHeight="1">
      <c r="A622" s="16" t="s">
        <v>512</v>
      </c>
      <c r="B622" s="17" t="s">
        <v>513</v>
      </c>
      <c r="C622" s="16" t="s">
        <v>406</v>
      </c>
      <c r="D622" s="16" t="s">
        <v>407</v>
      </c>
      <c r="E622" s="18">
        <v>1.54</v>
      </c>
      <c r="F622" s="19">
        <v>19.81</v>
      </c>
      <c r="G622" s="19">
        <v>31.422622</v>
      </c>
    </row>
    <row r="623" spans="1:7" ht="20.1" customHeight="1">
      <c r="A623" s="16" t="s">
        <v>452</v>
      </c>
      <c r="B623" s="17" t="s">
        <v>453</v>
      </c>
      <c r="C623" s="16" t="s">
        <v>406</v>
      </c>
      <c r="D623" s="16" t="s">
        <v>407</v>
      </c>
      <c r="E623" s="18">
        <v>8.7</v>
      </c>
      <c r="F623" s="19">
        <v>19.81</v>
      </c>
      <c r="G623" s="19">
        <v>177.51741</v>
      </c>
    </row>
    <row r="624" spans="1:7" ht="20.1" customHeight="1">
      <c r="A624" s="16" t="s">
        <v>414</v>
      </c>
      <c r="B624" s="17" t="s">
        <v>429</v>
      </c>
      <c r="C624" s="16" t="s">
        <v>406</v>
      </c>
      <c r="D624" s="16" t="s">
        <v>407</v>
      </c>
      <c r="E624" s="18">
        <v>8.7</v>
      </c>
      <c r="F624" s="19">
        <v>14.34</v>
      </c>
      <c r="G624" s="19">
        <v>128.50074</v>
      </c>
    </row>
    <row r="625" spans="1:7" ht="15" customHeight="1">
      <c r="A625" s="1"/>
      <c r="B625" s="1"/>
      <c r="C625" s="1"/>
      <c r="D625" s="1"/>
      <c r="E625" s="494" t="s">
        <v>418</v>
      </c>
      <c r="F625" s="495"/>
      <c r="G625" s="20">
        <v>337.44</v>
      </c>
    </row>
    <row r="626" spans="1:7" ht="15" customHeight="1">
      <c r="A626" s="492" t="s">
        <v>430</v>
      </c>
      <c r="B626" s="493"/>
      <c r="C626" s="11" t="s">
        <v>399</v>
      </c>
      <c r="D626" s="11" t="s">
        <v>400</v>
      </c>
      <c r="E626" s="11" t="s">
        <v>401</v>
      </c>
      <c r="F626" s="11" t="s">
        <v>402</v>
      </c>
      <c r="G626" s="11" t="s">
        <v>403</v>
      </c>
    </row>
    <row r="627" spans="1:7" ht="15" customHeight="1">
      <c r="A627" s="16" t="s">
        <v>516</v>
      </c>
      <c r="B627" s="17" t="s">
        <v>517</v>
      </c>
      <c r="C627" s="16" t="s">
        <v>406</v>
      </c>
      <c r="D627" s="16" t="s">
        <v>439</v>
      </c>
      <c r="E627" s="18">
        <v>2.238</v>
      </c>
      <c r="F627" s="19">
        <v>11.9</v>
      </c>
      <c r="G627" s="19">
        <v>26.6322</v>
      </c>
    </row>
    <row r="628" spans="1:7" ht="20.1" customHeight="1">
      <c r="A628" s="16" t="s">
        <v>704</v>
      </c>
      <c r="B628" s="17" t="s">
        <v>705</v>
      </c>
      <c r="C628" s="16" t="s">
        <v>406</v>
      </c>
      <c r="D628" s="16" t="s">
        <v>439</v>
      </c>
      <c r="E628" s="18">
        <v>57.564</v>
      </c>
      <c r="F628" s="19">
        <v>10.4</v>
      </c>
      <c r="G628" s="19">
        <v>598.6656</v>
      </c>
    </row>
    <row r="629" spans="1:7" ht="20.1" customHeight="1">
      <c r="A629" s="16" t="s">
        <v>706</v>
      </c>
      <c r="B629" s="17" t="s">
        <v>707</v>
      </c>
      <c r="C629" s="16" t="s">
        <v>406</v>
      </c>
      <c r="D629" s="16" t="s">
        <v>439</v>
      </c>
      <c r="E629" s="18">
        <v>17.024</v>
      </c>
      <c r="F629" s="19">
        <v>10.4</v>
      </c>
      <c r="G629" s="19">
        <v>177.0496</v>
      </c>
    </row>
    <row r="630" spans="1:7" ht="20.1" customHeight="1">
      <c r="A630" s="16" t="s">
        <v>708</v>
      </c>
      <c r="B630" s="17" t="s">
        <v>709</v>
      </c>
      <c r="C630" s="16" t="s">
        <v>406</v>
      </c>
      <c r="D630" s="16" t="s">
        <v>458</v>
      </c>
      <c r="E630" s="18">
        <v>2</v>
      </c>
      <c r="F630" s="19">
        <v>33.3061</v>
      </c>
      <c r="G630" s="19">
        <v>66.6122</v>
      </c>
    </row>
    <row r="631" spans="1:7" ht="15" customHeight="1">
      <c r="A631" s="1"/>
      <c r="B631" s="1"/>
      <c r="C631" s="1"/>
      <c r="D631" s="1"/>
      <c r="E631" s="494" t="s">
        <v>440</v>
      </c>
      <c r="F631" s="495"/>
      <c r="G631" s="20">
        <v>868.96</v>
      </c>
    </row>
    <row r="632" spans="1:7" ht="15" customHeight="1">
      <c r="A632" s="492" t="s">
        <v>419</v>
      </c>
      <c r="B632" s="493"/>
      <c r="C632" s="11" t="s">
        <v>399</v>
      </c>
      <c r="D632" s="11" t="s">
        <v>400</v>
      </c>
      <c r="E632" s="11" t="s">
        <v>401</v>
      </c>
      <c r="F632" s="11" t="s">
        <v>402</v>
      </c>
      <c r="G632" s="11" t="s">
        <v>403</v>
      </c>
    </row>
    <row r="633" spans="1:7" ht="36" customHeight="1">
      <c r="A633" s="16" t="s">
        <v>522</v>
      </c>
      <c r="B633" s="17" t="s">
        <v>523</v>
      </c>
      <c r="C633" s="16" t="s">
        <v>406</v>
      </c>
      <c r="D633" s="16" t="s">
        <v>471</v>
      </c>
      <c r="E633" s="18">
        <v>1.242</v>
      </c>
      <c r="F633" s="19">
        <v>280.98</v>
      </c>
      <c r="G633" s="19">
        <v>348.97716</v>
      </c>
    </row>
    <row r="634" spans="1:7" ht="36" customHeight="1">
      <c r="A634" s="16" t="s">
        <v>600</v>
      </c>
      <c r="B634" s="17" t="s">
        <v>601</v>
      </c>
      <c r="C634" s="16" t="s">
        <v>406</v>
      </c>
      <c r="D634" s="16" t="s">
        <v>433</v>
      </c>
      <c r="E634" s="18">
        <v>2.28</v>
      </c>
      <c r="F634" s="19">
        <v>66.69</v>
      </c>
      <c r="G634" s="19">
        <v>152.0532</v>
      </c>
    </row>
    <row r="635" spans="1:7" ht="44.1" customHeight="1">
      <c r="A635" s="16" t="s">
        <v>710</v>
      </c>
      <c r="B635" s="17" t="s">
        <v>711</v>
      </c>
      <c r="C635" s="16" t="s">
        <v>406</v>
      </c>
      <c r="D635" s="16" t="s">
        <v>433</v>
      </c>
      <c r="E635" s="18">
        <v>9.31</v>
      </c>
      <c r="F635" s="19">
        <v>122.36</v>
      </c>
      <c r="G635" s="19">
        <v>1139.1716</v>
      </c>
    </row>
    <row r="636" spans="1:7" ht="27.95" customHeight="1">
      <c r="A636" s="16" t="s">
        <v>712</v>
      </c>
      <c r="B636" s="17" t="s">
        <v>713</v>
      </c>
      <c r="C636" s="16" t="s">
        <v>406</v>
      </c>
      <c r="D636" s="16" t="s">
        <v>433</v>
      </c>
      <c r="E636" s="18">
        <v>8.03</v>
      </c>
      <c r="F636" s="19">
        <v>25.86</v>
      </c>
      <c r="G636" s="19">
        <v>207.6558</v>
      </c>
    </row>
    <row r="637" spans="1:7" ht="36" customHeight="1">
      <c r="A637" s="16" t="s">
        <v>590</v>
      </c>
      <c r="B637" s="17" t="s">
        <v>591</v>
      </c>
      <c r="C637" s="16" t="s">
        <v>406</v>
      </c>
      <c r="D637" s="16" t="s">
        <v>407</v>
      </c>
      <c r="E637" s="18">
        <v>0.33</v>
      </c>
      <c r="F637" s="19">
        <v>167.01</v>
      </c>
      <c r="G637" s="19">
        <v>55.1133</v>
      </c>
    </row>
    <row r="638" spans="1:7" ht="36" customHeight="1">
      <c r="A638" s="16" t="s">
        <v>714</v>
      </c>
      <c r="B638" s="17" t="s">
        <v>591</v>
      </c>
      <c r="C638" s="16" t="s">
        <v>406</v>
      </c>
      <c r="D638" s="16" t="s">
        <v>407</v>
      </c>
      <c r="E638" s="18">
        <v>0.17</v>
      </c>
      <c r="F638" s="19">
        <v>63.45</v>
      </c>
      <c r="G638" s="19">
        <v>10.7865</v>
      </c>
    </row>
    <row r="639" spans="1:7" ht="15" customHeight="1">
      <c r="A639" s="1"/>
      <c r="B639" s="1"/>
      <c r="C639" s="1"/>
      <c r="D639" s="1"/>
      <c r="E639" s="494" t="s">
        <v>424</v>
      </c>
      <c r="F639" s="495"/>
      <c r="G639" s="20">
        <v>1913.76</v>
      </c>
    </row>
    <row r="640" spans="1:7" ht="15" customHeight="1">
      <c r="A640" s="1"/>
      <c r="B640" s="1"/>
      <c r="C640" s="1"/>
      <c r="D640" s="1"/>
      <c r="E640" s="496" t="s">
        <v>425</v>
      </c>
      <c r="F640" s="497"/>
      <c r="G640" s="10">
        <v>3120.21</v>
      </c>
    </row>
    <row r="641" spans="1:7" ht="9.95" customHeight="1">
      <c r="A641" s="1"/>
      <c r="B641" s="1"/>
      <c r="C641" s="498" t="s">
        <v>355</v>
      </c>
      <c r="D641" s="499"/>
      <c r="E641" s="1"/>
      <c r="F641" s="1"/>
      <c r="G641" s="1"/>
    </row>
    <row r="642" spans="1:7" ht="36" customHeight="1">
      <c r="A642" s="485" t="s">
        <v>717</v>
      </c>
      <c r="B642" s="486"/>
      <c r="C642" s="486"/>
      <c r="D642" s="486"/>
      <c r="E642" s="486"/>
      <c r="F642" s="486"/>
      <c r="G642" s="486"/>
    </row>
    <row r="643" spans="1:7" ht="15" customHeight="1">
      <c r="A643" s="492" t="s">
        <v>398</v>
      </c>
      <c r="B643" s="493"/>
      <c r="C643" s="11" t="s">
        <v>399</v>
      </c>
      <c r="D643" s="11" t="s">
        <v>400</v>
      </c>
      <c r="E643" s="11" t="s">
        <v>401</v>
      </c>
      <c r="F643" s="11" t="s">
        <v>402</v>
      </c>
      <c r="G643" s="11" t="s">
        <v>403</v>
      </c>
    </row>
    <row r="644" spans="1:7" ht="20.1" customHeight="1">
      <c r="A644" s="16" t="s">
        <v>512</v>
      </c>
      <c r="B644" s="17" t="s">
        <v>513</v>
      </c>
      <c r="C644" s="16" t="s">
        <v>406</v>
      </c>
      <c r="D644" s="16" t="s">
        <v>407</v>
      </c>
      <c r="E644" s="18">
        <v>2.45</v>
      </c>
      <c r="F644" s="19">
        <v>19.81</v>
      </c>
      <c r="G644" s="19">
        <v>49.990535</v>
      </c>
    </row>
    <row r="645" spans="1:7" ht="20.1" customHeight="1">
      <c r="A645" s="16" t="s">
        <v>452</v>
      </c>
      <c r="B645" s="17" t="s">
        <v>453</v>
      </c>
      <c r="C645" s="16" t="s">
        <v>406</v>
      </c>
      <c r="D645" s="16" t="s">
        <v>407</v>
      </c>
      <c r="E645" s="18">
        <v>14.78</v>
      </c>
      <c r="F645" s="19">
        <v>19.81</v>
      </c>
      <c r="G645" s="19">
        <v>301.575554</v>
      </c>
    </row>
    <row r="646" spans="1:7" ht="20.1" customHeight="1">
      <c r="A646" s="16" t="s">
        <v>414</v>
      </c>
      <c r="B646" s="17" t="s">
        <v>429</v>
      </c>
      <c r="C646" s="16" t="s">
        <v>406</v>
      </c>
      <c r="D646" s="16" t="s">
        <v>407</v>
      </c>
      <c r="E646" s="18">
        <v>14.78</v>
      </c>
      <c r="F646" s="19">
        <v>14.34</v>
      </c>
      <c r="G646" s="19">
        <v>218.303556</v>
      </c>
    </row>
    <row r="647" spans="1:7" ht="15" customHeight="1">
      <c r="A647" s="1"/>
      <c r="B647" s="1"/>
      <c r="C647" s="1"/>
      <c r="D647" s="1"/>
      <c r="E647" s="494" t="s">
        <v>418</v>
      </c>
      <c r="F647" s="495"/>
      <c r="G647" s="20">
        <v>569.87</v>
      </c>
    </row>
    <row r="648" spans="1:7" ht="15" customHeight="1">
      <c r="A648" s="492" t="s">
        <v>430</v>
      </c>
      <c r="B648" s="493"/>
      <c r="C648" s="11" t="s">
        <v>399</v>
      </c>
      <c r="D648" s="11" t="s">
        <v>400</v>
      </c>
      <c r="E648" s="11" t="s">
        <v>401</v>
      </c>
      <c r="F648" s="11" t="s">
        <v>402</v>
      </c>
      <c r="G648" s="11" t="s">
        <v>403</v>
      </c>
    </row>
    <row r="649" spans="1:7" ht="15" customHeight="1">
      <c r="A649" s="16" t="s">
        <v>516</v>
      </c>
      <c r="B649" s="17" t="s">
        <v>517</v>
      </c>
      <c r="C649" s="16" t="s">
        <v>406</v>
      </c>
      <c r="D649" s="16" t="s">
        <v>439</v>
      </c>
      <c r="E649" s="18">
        <v>3.39</v>
      </c>
      <c r="F649" s="19">
        <v>11.9</v>
      </c>
      <c r="G649" s="19">
        <v>40.341</v>
      </c>
    </row>
    <row r="650" spans="1:7" ht="20.1" customHeight="1">
      <c r="A650" s="16" t="s">
        <v>704</v>
      </c>
      <c r="B650" s="17" t="s">
        <v>705</v>
      </c>
      <c r="C650" s="16" t="s">
        <v>406</v>
      </c>
      <c r="D650" s="16" t="s">
        <v>439</v>
      </c>
      <c r="E650" s="18">
        <v>91.494</v>
      </c>
      <c r="F650" s="19">
        <v>10.4</v>
      </c>
      <c r="G650" s="19">
        <v>951.5376</v>
      </c>
    </row>
    <row r="651" spans="1:7" ht="20.1" customHeight="1">
      <c r="A651" s="16" t="s">
        <v>706</v>
      </c>
      <c r="B651" s="17" t="s">
        <v>707</v>
      </c>
      <c r="C651" s="16" t="s">
        <v>406</v>
      </c>
      <c r="D651" s="16" t="s">
        <v>439</v>
      </c>
      <c r="E651" s="18">
        <v>21.504</v>
      </c>
      <c r="F651" s="19">
        <v>10.4</v>
      </c>
      <c r="G651" s="19">
        <v>223.6416</v>
      </c>
    </row>
    <row r="652" spans="1:7" ht="20.1" customHeight="1">
      <c r="A652" s="16" t="s">
        <v>708</v>
      </c>
      <c r="B652" s="17" t="s">
        <v>709</v>
      </c>
      <c r="C652" s="16" t="s">
        <v>406</v>
      </c>
      <c r="D652" s="16" t="s">
        <v>458</v>
      </c>
      <c r="E652" s="18">
        <v>3</v>
      </c>
      <c r="F652" s="19">
        <v>33.3061</v>
      </c>
      <c r="G652" s="19">
        <v>99.9183</v>
      </c>
    </row>
    <row r="653" spans="1:7" ht="15" customHeight="1">
      <c r="A653" s="1"/>
      <c r="B653" s="1"/>
      <c r="C653" s="1"/>
      <c r="D653" s="1"/>
      <c r="E653" s="494" t="s">
        <v>440</v>
      </c>
      <c r="F653" s="495"/>
      <c r="G653" s="20">
        <v>1315.44</v>
      </c>
    </row>
    <row r="654" spans="1:7" ht="15" customHeight="1">
      <c r="A654" s="492" t="s">
        <v>419</v>
      </c>
      <c r="B654" s="493"/>
      <c r="C654" s="11" t="s">
        <v>399</v>
      </c>
      <c r="D654" s="11" t="s">
        <v>400</v>
      </c>
      <c r="E654" s="11" t="s">
        <v>401</v>
      </c>
      <c r="F654" s="11" t="s">
        <v>402</v>
      </c>
      <c r="G654" s="11" t="s">
        <v>403</v>
      </c>
    </row>
    <row r="655" spans="1:7" ht="36" customHeight="1">
      <c r="A655" s="16" t="s">
        <v>522</v>
      </c>
      <c r="B655" s="17" t="s">
        <v>523</v>
      </c>
      <c r="C655" s="16" t="s">
        <v>406</v>
      </c>
      <c r="D655" s="16" t="s">
        <v>471</v>
      </c>
      <c r="E655" s="18">
        <v>2</v>
      </c>
      <c r="F655" s="19">
        <v>280.98</v>
      </c>
      <c r="G655" s="19">
        <v>561.96</v>
      </c>
    </row>
    <row r="656" spans="1:7" ht="36" customHeight="1">
      <c r="A656" s="16" t="s">
        <v>600</v>
      </c>
      <c r="B656" s="17" t="s">
        <v>601</v>
      </c>
      <c r="C656" s="16" t="s">
        <v>406</v>
      </c>
      <c r="D656" s="16" t="s">
        <v>433</v>
      </c>
      <c r="E656" s="18">
        <v>2.88</v>
      </c>
      <c r="F656" s="19">
        <v>66.69</v>
      </c>
      <c r="G656" s="19">
        <v>192.0672</v>
      </c>
    </row>
    <row r="657" spans="1:7" ht="44.1" customHeight="1">
      <c r="A657" s="16" t="s">
        <v>718</v>
      </c>
      <c r="B657" s="17" t="s">
        <v>719</v>
      </c>
      <c r="C657" s="16" t="s">
        <v>406</v>
      </c>
      <c r="D657" s="16" t="s">
        <v>433</v>
      </c>
      <c r="E657" s="18">
        <v>14.95</v>
      </c>
      <c r="F657" s="19">
        <v>129.39</v>
      </c>
      <c r="G657" s="19">
        <v>1934.3805</v>
      </c>
    </row>
    <row r="658" spans="1:7" ht="27.95" customHeight="1">
      <c r="A658" s="16" t="s">
        <v>712</v>
      </c>
      <c r="B658" s="17" t="s">
        <v>713</v>
      </c>
      <c r="C658" s="16" t="s">
        <v>406</v>
      </c>
      <c r="D658" s="16" t="s">
        <v>433</v>
      </c>
      <c r="E658" s="18">
        <v>13.27</v>
      </c>
      <c r="F658" s="19">
        <v>25.86</v>
      </c>
      <c r="G658" s="19">
        <v>343.1622</v>
      </c>
    </row>
    <row r="659" spans="1:7" ht="36" customHeight="1">
      <c r="A659" s="16" t="s">
        <v>590</v>
      </c>
      <c r="B659" s="17" t="s">
        <v>591</v>
      </c>
      <c r="C659" s="16" t="s">
        <v>406</v>
      </c>
      <c r="D659" s="16" t="s">
        <v>407</v>
      </c>
      <c r="E659" s="18">
        <v>0.33</v>
      </c>
      <c r="F659" s="19">
        <v>167.01</v>
      </c>
      <c r="G659" s="19">
        <v>55.1133</v>
      </c>
    </row>
    <row r="660" spans="1:7" ht="36" customHeight="1">
      <c r="A660" s="16" t="s">
        <v>714</v>
      </c>
      <c r="B660" s="17" t="s">
        <v>591</v>
      </c>
      <c r="C660" s="16" t="s">
        <v>406</v>
      </c>
      <c r="D660" s="16" t="s">
        <v>407</v>
      </c>
      <c r="E660" s="18">
        <v>0.17</v>
      </c>
      <c r="F660" s="19">
        <v>63.45</v>
      </c>
      <c r="G660" s="19">
        <v>10.7865</v>
      </c>
    </row>
    <row r="661" spans="1:7" ht="15" customHeight="1">
      <c r="A661" s="1"/>
      <c r="B661" s="1"/>
      <c r="C661" s="1"/>
      <c r="D661" s="1"/>
      <c r="E661" s="494" t="s">
        <v>424</v>
      </c>
      <c r="F661" s="495"/>
      <c r="G661" s="20">
        <v>3097.47</v>
      </c>
    </row>
    <row r="662" spans="1:7" ht="15" customHeight="1">
      <c r="A662" s="1"/>
      <c r="B662" s="1"/>
      <c r="C662" s="1"/>
      <c r="D662" s="1"/>
      <c r="E662" s="496" t="s">
        <v>425</v>
      </c>
      <c r="F662" s="497"/>
      <c r="G662" s="10">
        <v>4982.93</v>
      </c>
    </row>
    <row r="663" spans="1:7" ht="9.95" customHeight="1">
      <c r="A663" s="1"/>
      <c r="B663" s="1"/>
      <c r="C663" s="498" t="s">
        <v>355</v>
      </c>
      <c r="D663" s="499"/>
      <c r="E663" s="1"/>
      <c r="F663" s="1"/>
      <c r="G663" s="1"/>
    </row>
    <row r="664" spans="1:7" ht="36" customHeight="1">
      <c r="A664" s="485" t="s">
        <v>720</v>
      </c>
      <c r="B664" s="486"/>
      <c r="C664" s="486"/>
      <c r="D664" s="486"/>
      <c r="E664" s="486"/>
      <c r="F664" s="486"/>
      <c r="G664" s="486"/>
    </row>
    <row r="665" spans="1:7" ht="15" customHeight="1">
      <c r="A665" s="492" t="s">
        <v>398</v>
      </c>
      <c r="B665" s="493"/>
      <c r="C665" s="11" t="s">
        <v>399</v>
      </c>
      <c r="D665" s="11" t="s">
        <v>400</v>
      </c>
      <c r="E665" s="11" t="s">
        <v>401</v>
      </c>
      <c r="F665" s="11" t="s">
        <v>402</v>
      </c>
      <c r="G665" s="11" t="s">
        <v>403</v>
      </c>
    </row>
    <row r="666" spans="1:7" ht="20.1" customHeight="1">
      <c r="A666" s="16" t="s">
        <v>452</v>
      </c>
      <c r="B666" s="17" t="s">
        <v>453</v>
      </c>
      <c r="C666" s="16" t="s">
        <v>406</v>
      </c>
      <c r="D666" s="16" t="s">
        <v>407</v>
      </c>
      <c r="E666" s="18">
        <v>1.15</v>
      </c>
      <c r="F666" s="19">
        <v>19.81</v>
      </c>
      <c r="G666" s="19">
        <v>23.464945</v>
      </c>
    </row>
    <row r="667" spans="1:7" ht="20.1" customHeight="1">
      <c r="A667" s="16" t="s">
        <v>414</v>
      </c>
      <c r="B667" s="17" t="s">
        <v>429</v>
      </c>
      <c r="C667" s="16" t="s">
        <v>406</v>
      </c>
      <c r="D667" s="16" t="s">
        <v>407</v>
      </c>
      <c r="E667" s="18">
        <v>1.15</v>
      </c>
      <c r="F667" s="19">
        <v>14.34</v>
      </c>
      <c r="G667" s="19">
        <v>16.98573</v>
      </c>
    </row>
    <row r="668" spans="1:7" ht="15" customHeight="1">
      <c r="A668" s="1"/>
      <c r="B668" s="1"/>
      <c r="C668" s="1"/>
      <c r="D668" s="1"/>
      <c r="E668" s="494" t="s">
        <v>418</v>
      </c>
      <c r="F668" s="495"/>
      <c r="G668" s="20">
        <v>40.45</v>
      </c>
    </row>
    <row r="669" spans="1:7" ht="15" customHeight="1">
      <c r="A669" s="492" t="s">
        <v>430</v>
      </c>
      <c r="B669" s="493"/>
      <c r="C669" s="11" t="s">
        <v>399</v>
      </c>
      <c r="D669" s="11" t="s">
        <v>400</v>
      </c>
      <c r="E669" s="11" t="s">
        <v>401</v>
      </c>
      <c r="F669" s="11" t="s">
        <v>402</v>
      </c>
      <c r="G669" s="11" t="s">
        <v>403</v>
      </c>
    </row>
    <row r="670" spans="1:7" ht="27.95" customHeight="1">
      <c r="A670" s="16" t="s">
        <v>721</v>
      </c>
      <c r="B670" s="17" t="s">
        <v>722</v>
      </c>
      <c r="C670" s="16" t="s">
        <v>406</v>
      </c>
      <c r="D670" s="16" t="s">
        <v>458</v>
      </c>
      <c r="E670" s="18">
        <v>1</v>
      </c>
      <c r="F670" s="19">
        <v>255</v>
      </c>
      <c r="G670" s="19">
        <v>255</v>
      </c>
    </row>
    <row r="671" spans="1:7" ht="15" customHeight="1">
      <c r="A671" s="1"/>
      <c r="B671" s="1"/>
      <c r="C671" s="1"/>
      <c r="D671" s="1"/>
      <c r="E671" s="494" t="s">
        <v>440</v>
      </c>
      <c r="F671" s="495"/>
      <c r="G671" s="20">
        <v>255</v>
      </c>
    </row>
    <row r="672" spans="1:7" ht="15" customHeight="1">
      <c r="A672" s="492" t="s">
        <v>419</v>
      </c>
      <c r="B672" s="493"/>
      <c r="C672" s="11" t="s">
        <v>399</v>
      </c>
      <c r="D672" s="11" t="s">
        <v>400</v>
      </c>
      <c r="E672" s="11" t="s">
        <v>401</v>
      </c>
      <c r="F672" s="11" t="s">
        <v>402</v>
      </c>
      <c r="G672" s="11" t="s">
        <v>403</v>
      </c>
    </row>
    <row r="673" spans="1:7" ht="36" customHeight="1">
      <c r="A673" s="16" t="s">
        <v>522</v>
      </c>
      <c r="B673" s="17" t="s">
        <v>523</v>
      </c>
      <c r="C673" s="16" t="s">
        <v>406</v>
      </c>
      <c r="D673" s="16" t="s">
        <v>471</v>
      </c>
      <c r="E673" s="18">
        <v>0.051</v>
      </c>
      <c r="F673" s="19">
        <v>280.98</v>
      </c>
      <c r="G673" s="19">
        <v>14.32998</v>
      </c>
    </row>
    <row r="674" spans="1:7" ht="44.1" customHeight="1">
      <c r="A674" s="16" t="s">
        <v>710</v>
      </c>
      <c r="B674" s="17" t="s">
        <v>711</v>
      </c>
      <c r="C674" s="16" t="s">
        <v>406</v>
      </c>
      <c r="D674" s="16" t="s">
        <v>433</v>
      </c>
      <c r="E674" s="18">
        <v>2.88</v>
      </c>
      <c r="F674" s="19">
        <v>122.36</v>
      </c>
      <c r="G674" s="19">
        <v>352.3968</v>
      </c>
    </row>
    <row r="675" spans="1:7" ht="27.95" customHeight="1">
      <c r="A675" s="16" t="s">
        <v>712</v>
      </c>
      <c r="B675" s="17" t="s">
        <v>713</v>
      </c>
      <c r="C675" s="16" t="s">
        <v>406</v>
      </c>
      <c r="D675" s="16" t="s">
        <v>433</v>
      </c>
      <c r="E675" s="18">
        <v>2.163</v>
      </c>
      <c r="F675" s="19">
        <v>25.86</v>
      </c>
      <c r="G675" s="19">
        <v>55.93518</v>
      </c>
    </row>
    <row r="676" spans="1:7" ht="15" customHeight="1">
      <c r="A676" s="1"/>
      <c r="B676" s="1"/>
      <c r="C676" s="1"/>
      <c r="D676" s="1"/>
      <c r="E676" s="494" t="s">
        <v>424</v>
      </c>
      <c r="F676" s="495"/>
      <c r="G676" s="20">
        <v>422.67</v>
      </c>
    </row>
    <row r="677" spans="1:7" ht="15" customHeight="1">
      <c r="A677" s="1"/>
      <c r="B677" s="1"/>
      <c r="C677" s="1"/>
      <c r="D677" s="1"/>
      <c r="E677" s="496" t="s">
        <v>425</v>
      </c>
      <c r="F677" s="497"/>
      <c r="G677" s="10">
        <v>718.12</v>
      </c>
    </row>
    <row r="678" spans="1:7" ht="9.95" customHeight="1">
      <c r="A678" s="1"/>
      <c r="B678" s="1"/>
      <c r="C678" s="498" t="s">
        <v>355</v>
      </c>
      <c r="D678" s="499"/>
      <c r="E678" s="1"/>
      <c r="F678" s="1"/>
      <c r="G678" s="1"/>
    </row>
    <row r="679" spans="1:7" ht="27" customHeight="1">
      <c r="A679" s="485" t="s">
        <v>723</v>
      </c>
      <c r="B679" s="486"/>
      <c r="C679" s="486"/>
      <c r="D679" s="486"/>
      <c r="E679" s="486"/>
      <c r="F679" s="486"/>
      <c r="G679" s="486"/>
    </row>
    <row r="680" spans="1:7" ht="20.1" customHeight="1">
      <c r="A680" s="485" t="s">
        <v>724</v>
      </c>
      <c r="B680" s="486"/>
      <c r="C680" s="486"/>
      <c r="D680" s="486"/>
      <c r="E680" s="486"/>
      <c r="F680" s="486"/>
      <c r="G680" s="486"/>
    </row>
    <row r="681" spans="1:7" ht="15" customHeight="1">
      <c r="A681" s="492" t="s">
        <v>398</v>
      </c>
      <c r="B681" s="493"/>
      <c r="C681" s="11" t="s">
        <v>399</v>
      </c>
      <c r="D681" s="11" t="s">
        <v>400</v>
      </c>
      <c r="E681" s="11" t="s">
        <v>401</v>
      </c>
      <c r="F681" s="11" t="s">
        <v>402</v>
      </c>
      <c r="G681" s="11" t="s">
        <v>403</v>
      </c>
    </row>
    <row r="682" spans="1:7" ht="20.1" customHeight="1">
      <c r="A682" s="16" t="s">
        <v>452</v>
      </c>
      <c r="B682" s="17" t="s">
        <v>453</v>
      </c>
      <c r="C682" s="16" t="s">
        <v>406</v>
      </c>
      <c r="D682" s="16" t="s">
        <v>407</v>
      </c>
      <c r="E682" s="18">
        <v>2</v>
      </c>
      <c r="F682" s="19">
        <v>19.81</v>
      </c>
      <c r="G682" s="19">
        <v>40.8086</v>
      </c>
    </row>
    <row r="683" spans="1:7" ht="20.1" customHeight="1">
      <c r="A683" s="16" t="s">
        <v>414</v>
      </c>
      <c r="B683" s="17" t="s">
        <v>429</v>
      </c>
      <c r="C683" s="16" t="s">
        <v>406</v>
      </c>
      <c r="D683" s="16" t="s">
        <v>407</v>
      </c>
      <c r="E683" s="18">
        <v>2</v>
      </c>
      <c r="F683" s="19">
        <v>14.34</v>
      </c>
      <c r="G683" s="19">
        <v>29.5404</v>
      </c>
    </row>
    <row r="684" spans="1:7" ht="15" customHeight="1">
      <c r="A684" s="1"/>
      <c r="B684" s="1"/>
      <c r="C684" s="1"/>
      <c r="D684" s="1"/>
      <c r="E684" s="494" t="s">
        <v>418</v>
      </c>
      <c r="F684" s="495"/>
      <c r="G684" s="20">
        <v>70.35</v>
      </c>
    </row>
    <row r="685" spans="1:7" ht="15" customHeight="1">
      <c r="A685" s="492" t="s">
        <v>430</v>
      </c>
      <c r="B685" s="493"/>
      <c r="C685" s="11" t="s">
        <v>399</v>
      </c>
      <c r="D685" s="11" t="s">
        <v>400</v>
      </c>
      <c r="E685" s="11" t="s">
        <v>401</v>
      </c>
      <c r="F685" s="11" t="s">
        <v>402</v>
      </c>
      <c r="G685" s="11" t="s">
        <v>403</v>
      </c>
    </row>
    <row r="686" spans="1:7" ht="27.95" customHeight="1">
      <c r="A686" s="16" t="s">
        <v>725</v>
      </c>
      <c r="B686" s="17" t="s">
        <v>726</v>
      </c>
      <c r="C686" s="16" t="s">
        <v>406</v>
      </c>
      <c r="D686" s="16" t="s">
        <v>458</v>
      </c>
      <c r="E686" s="18">
        <v>1</v>
      </c>
      <c r="F686" s="19">
        <v>332</v>
      </c>
      <c r="G686" s="19">
        <v>332</v>
      </c>
    </row>
    <row r="687" spans="1:7" ht="15" customHeight="1">
      <c r="A687" s="1"/>
      <c r="B687" s="1"/>
      <c r="C687" s="1"/>
      <c r="D687" s="1"/>
      <c r="E687" s="494" t="s">
        <v>440</v>
      </c>
      <c r="F687" s="495"/>
      <c r="G687" s="20">
        <v>332</v>
      </c>
    </row>
    <row r="688" spans="1:7" ht="15" customHeight="1">
      <c r="A688" s="492" t="s">
        <v>419</v>
      </c>
      <c r="B688" s="493"/>
      <c r="C688" s="11" t="s">
        <v>399</v>
      </c>
      <c r="D688" s="11" t="s">
        <v>400</v>
      </c>
      <c r="E688" s="11" t="s">
        <v>401</v>
      </c>
      <c r="F688" s="11" t="s">
        <v>402</v>
      </c>
      <c r="G688" s="11" t="s">
        <v>403</v>
      </c>
    </row>
    <row r="689" spans="1:7" ht="20.1" customHeight="1">
      <c r="A689" s="16" t="s">
        <v>629</v>
      </c>
      <c r="B689" s="17" t="s">
        <v>630</v>
      </c>
      <c r="C689" s="16" t="s">
        <v>406</v>
      </c>
      <c r="D689" s="16" t="s">
        <v>471</v>
      </c>
      <c r="E689" s="18">
        <v>0.005</v>
      </c>
      <c r="F689" s="19">
        <v>371.16</v>
      </c>
      <c r="G689" s="19">
        <v>1.8558</v>
      </c>
    </row>
    <row r="690" spans="1:7" ht="15" customHeight="1">
      <c r="A690" s="1"/>
      <c r="B690" s="1"/>
      <c r="C690" s="1"/>
      <c r="D690" s="1"/>
      <c r="E690" s="494" t="s">
        <v>424</v>
      </c>
      <c r="F690" s="495"/>
      <c r="G690" s="20">
        <v>1.86</v>
      </c>
    </row>
    <row r="691" spans="1:7" ht="15" customHeight="1">
      <c r="A691" s="1"/>
      <c r="B691" s="1"/>
      <c r="C691" s="1"/>
      <c r="D691" s="1"/>
      <c r="E691" s="496" t="s">
        <v>425</v>
      </c>
      <c r="F691" s="497"/>
      <c r="G691" s="10">
        <v>404.2</v>
      </c>
    </row>
    <row r="692" spans="1:7" ht="9.95" customHeight="1">
      <c r="A692" s="1"/>
      <c r="B692" s="1"/>
      <c r="C692" s="498" t="s">
        <v>355</v>
      </c>
      <c r="D692" s="499"/>
      <c r="E692" s="1"/>
      <c r="F692" s="1"/>
      <c r="G692" s="1"/>
    </row>
    <row r="693" spans="1:7" ht="27" customHeight="1">
      <c r="A693" s="485" t="s">
        <v>727</v>
      </c>
      <c r="B693" s="486"/>
      <c r="C693" s="486"/>
      <c r="D693" s="486"/>
      <c r="E693" s="486"/>
      <c r="F693" s="486"/>
      <c r="G693" s="486"/>
    </row>
    <row r="694" spans="1:7" ht="15" customHeight="1">
      <c r="A694" s="492" t="s">
        <v>398</v>
      </c>
      <c r="B694" s="493"/>
      <c r="C694" s="11" t="s">
        <v>399</v>
      </c>
      <c r="D694" s="11" t="s">
        <v>400</v>
      </c>
      <c r="E694" s="11" t="s">
        <v>401</v>
      </c>
      <c r="F694" s="11" t="s">
        <v>402</v>
      </c>
      <c r="G694" s="11" t="s">
        <v>403</v>
      </c>
    </row>
    <row r="695" spans="1:7" ht="20.1" customHeight="1">
      <c r="A695" s="16" t="s">
        <v>452</v>
      </c>
      <c r="B695" s="17" t="s">
        <v>453</v>
      </c>
      <c r="C695" s="16" t="s">
        <v>406</v>
      </c>
      <c r="D695" s="16" t="s">
        <v>407</v>
      </c>
      <c r="E695" s="18">
        <v>2.6</v>
      </c>
      <c r="F695" s="19">
        <v>19.81</v>
      </c>
      <c r="G695" s="19">
        <v>53.05118</v>
      </c>
    </row>
    <row r="696" spans="1:7" ht="20.1" customHeight="1">
      <c r="A696" s="16" t="s">
        <v>414</v>
      </c>
      <c r="B696" s="17" t="s">
        <v>429</v>
      </c>
      <c r="C696" s="16" t="s">
        <v>406</v>
      </c>
      <c r="D696" s="16" t="s">
        <v>407</v>
      </c>
      <c r="E696" s="18">
        <v>2.6</v>
      </c>
      <c r="F696" s="19">
        <v>14.34</v>
      </c>
      <c r="G696" s="19">
        <v>38.40252</v>
      </c>
    </row>
    <row r="697" spans="1:7" ht="15" customHeight="1">
      <c r="A697" s="1"/>
      <c r="B697" s="1"/>
      <c r="C697" s="1"/>
      <c r="D697" s="1"/>
      <c r="E697" s="494" t="s">
        <v>418</v>
      </c>
      <c r="F697" s="495"/>
      <c r="G697" s="20">
        <v>91.45</v>
      </c>
    </row>
    <row r="698" spans="1:7" ht="15" customHeight="1">
      <c r="A698" s="492" t="s">
        <v>430</v>
      </c>
      <c r="B698" s="493"/>
      <c r="C698" s="11" t="s">
        <v>399</v>
      </c>
      <c r="D698" s="11" t="s">
        <v>400</v>
      </c>
      <c r="E698" s="11" t="s">
        <v>401</v>
      </c>
      <c r="F698" s="11" t="s">
        <v>402</v>
      </c>
      <c r="G698" s="11" t="s">
        <v>403</v>
      </c>
    </row>
    <row r="699" spans="1:7" ht="27.95" customHeight="1">
      <c r="A699" s="16" t="s">
        <v>728</v>
      </c>
      <c r="B699" s="17" t="s">
        <v>729</v>
      </c>
      <c r="C699" s="16" t="s">
        <v>406</v>
      </c>
      <c r="D699" s="16" t="s">
        <v>458</v>
      </c>
      <c r="E699" s="18">
        <v>1</v>
      </c>
      <c r="F699" s="19">
        <v>255</v>
      </c>
      <c r="G699" s="19">
        <v>255</v>
      </c>
    </row>
    <row r="700" spans="1:7" ht="15" customHeight="1">
      <c r="A700" s="1"/>
      <c r="B700" s="1"/>
      <c r="C700" s="1"/>
      <c r="D700" s="1"/>
      <c r="E700" s="494" t="s">
        <v>440</v>
      </c>
      <c r="F700" s="495"/>
      <c r="G700" s="20">
        <v>255</v>
      </c>
    </row>
    <row r="701" spans="1:7" ht="15" customHeight="1">
      <c r="A701" s="492" t="s">
        <v>419</v>
      </c>
      <c r="B701" s="493"/>
      <c r="C701" s="11" t="s">
        <v>399</v>
      </c>
      <c r="D701" s="11" t="s">
        <v>400</v>
      </c>
      <c r="E701" s="11" t="s">
        <v>401</v>
      </c>
      <c r="F701" s="11" t="s">
        <v>402</v>
      </c>
      <c r="G701" s="11" t="s">
        <v>403</v>
      </c>
    </row>
    <row r="702" spans="1:7" ht="20.1" customHeight="1">
      <c r="A702" s="16" t="s">
        <v>629</v>
      </c>
      <c r="B702" s="17" t="s">
        <v>630</v>
      </c>
      <c r="C702" s="16" t="s">
        <v>406</v>
      </c>
      <c r="D702" s="16" t="s">
        <v>471</v>
      </c>
      <c r="E702" s="18">
        <v>0.008</v>
      </c>
      <c r="F702" s="19">
        <v>371.16</v>
      </c>
      <c r="G702" s="19">
        <v>2.96928</v>
      </c>
    </row>
    <row r="703" spans="1:7" ht="15" customHeight="1">
      <c r="A703" s="1"/>
      <c r="B703" s="1"/>
      <c r="C703" s="1"/>
      <c r="D703" s="1"/>
      <c r="E703" s="494" t="s">
        <v>424</v>
      </c>
      <c r="F703" s="495"/>
      <c r="G703" s="20">
        <v>2.97</v>
      </c>
    </row>
    <row r="704" spans="1:7" ht="15" customHeight="1">
      <c r="A704" s="1"/>
      <c r="B704" s="1"/>
      <c r="C704" s="1"/>
      <c r="D704" s="1"/>
      <c r="E704" s="496" t="s">
        <v>425</v>
      </c>
      <c r="F704" s="497"/>
      <c r="G704" s="10">
        <v>349.42</v>
      </c>
    </row>
    <row r="705" spans="1:7" ht="9.95" customHeight="1">
      <c r="A705" s="1"/>
      <c r="B705" s="1"/>
      <c r="C705" s="498" t="s">
        <v>355</v>
      </c>
      <c r="D705" s="499"/>
      <c r="E705" s="1"/>
      <c r="F705" s="1"/>
      <c r="G705" s="1"/>
    </row>
    <row r="706" spans="1:7" ht="20.1" customHeight="1">
      <c r="A706" s="485" t="s">
        <v>730</v>
      </c>
      <c r="B706" s="486"/>
      <c r="C706" s="486"/>
      <c r="D706" s="486"/>
      <c r="E706" s="486"/>
      <c r="F706" s="486"/>
      <c r="G706" s="486"/>
    </row>
    <row r="707" spans="1:7" ht="15" customHeight="1">
      <c r="A707" s="492" t="s">
        <v>398</v>
      </c>
      <c r="B707" s="493"/>
      <c r="C707" s="11" t="s">
        <v>399</v>
      </c>
      <c r="D707" s="11" t="s">
        <v>400</v>
      </c>
      <c r="E707" s="11" t="s">
        <v>401</v>
      </c>
      <c r="F707" s="11" t="s">
        <v>402</v>
      </c>
      <c r="G707" s="11" t="s">
        <v>403</v>
      </c>
    </row>
    <row r="708" spans="1:7" ht="20.1" customHeight="1">
      <c r="A708" s="16" t="s">
        <v>414</v>
      </c>
      <c r="B708" s="17" t="s">
        <v>429</v>
      </c>
      <c r="C708" s="16" t="s">
        <v>406</v>
      </c>
      <c r="D708" s="16" t="s">
        <v>407</v>
      </c>
      <c r="E708" s="18">
        <v>2</v>
      </c>
      <c r="F708" s="19">
        <v>14.34</v>
      </c>
      <c r="G708" s="19">
        <v>29.5404</v>
      </c>
    </row>
    <row r="709" spans="1:7" ht="15" customHeight="1">
      <c r="A709" s="1"/>
      <c r="B709" s="1"/>
      <c r="C709" s="1"/>
      <c r="D709" s="1"/>
      <c r="E709" s="494" t="s">
        <v>418</v>
      </c>
      <c r="F709" s="495"/>
      <c r="G709" s="20">
        <v>29.54</v>
      </c>
    </row>
    <row r="710" spans="1:7" ht="15" customHeight="1">
      <c r="A710" s="492" t="s">
        <v>430</v>
      </c>
      <c r="B710" s="493"/>
      <c r="C710" s="11" t="s">
        <v>399</v>
      </c>
      <c r="D710" s="11" t="s">
        <v>400</v>
      </c>
      <c r="E710" s="11" t="s">
        <v>401</v>
      </c>
      <c r="F710" s="11" t="s">
        <v>402</v>
      </c>
      <c r="G710" s="11" t="s">
        <v>403</v>
      </c>
    </row>
    <row r="711" spans="1:7" ht="20.1" customHeight="1">
      <c r="A711" s="16" t="s">
        <v>731</v>
      </c>
      <c r="B711" s="17" t="s">
        <v>732</v>
      </c>
      <c r="C711" s="16" t="s">
        <v>406</v>
      </c>
      <c r="D711" s="16" t="s">
        <v>562</v>
      </c>
      <c r="E711" s="18">
        <v>1.848</v>
      </c>
      <c r="F711" s="19">
        <v>58</v>
      </c>
      <c r="G711" s="19">
        <v>107.184</v>
      </c>
    </row>
    <row r="712" spans="1:7" ht="15" customHeight="1">
      <c r="A712" s="1"/>
      <c r="B712" s="1"/>
      <c r="C712" s="1"/>
      <c r="D712" s="1"/>
      <c r="E712" s="494" t="s">
        <v>440</v>
      </c>
      <c r="F712" s="495"/>
      <c r="G712" s="20">
        <v>107.18</v>
      </c>
    </row>
    <row r="713" spans="1:7" ht="15" customHeight="1">
      <c r="A713" s="1"/>
      <c r="B713" s="1"/>
      <c r="C713" s="1"/>
      <c r="D713" s="1"/>
      <c r="E713" s="496" t="s">
        <v>425</v>
      </c>
      <c r="F713" s="497"/>
      <c r="G713" s="10">
        <v>136.72</v>
      </c>
    </row>
    <row r="714" spans="1:7" ht="9.95" customHeight="1">
      <c r="A714" s="1"/>
      <c r="B714" s="1"/>
      <c r="C714" s="498" t="s">
        <v>355</v>
      </c>
      <c r="D714" s="499"/>
      <c r="E714" s="1"/>
      <c r="F714" s="1"/>
      <c r="G714" s="1"/>
    </row>
    <row r="715" spans="1:7" ht="20.1" customHeight="1">
      <c r="A715" s="485" t="s">
        <v>733</v>
      </c>
      <c r="B715" s="486"/>
      <c r="C715" s="486"/>
      <c r="D715" s="486"/>
      <c r="E715" s="486"/>
      <c r="F715" s="486"/>
      <c r="G715" s="486"/>
    </row>
    <row r="716" spans="1:7" ht="15" customHeight="1">
      <c r="A716" s="492" t="s">
        <v>398</v>
      </c>
      <c r="B716" s="493"/>
      <c r="C716" s="11" t="s">
        <v>399</v>
      </c>
      <c r="D716" s="11" t="s">
        <v>400</v>
      </c>
      <c r="E716" s="11" t="s">
        <v>401</v>
      </c>
      <c r="F716" s="11" t="s">
        <v>402</v>
      </c>
      <c r="G716" s="11" t="s">
        <v>403</v>
      </c>
    </row>
    <row r="717" spans="1:7" ht="20.1" customHeight="1">
      <c r="A717" s="16" t="s">
        <v>414</v>
      </c>
      <c r="B717" s="17" t="s">
        <v>429</v>
      </c>
      <c r="C717" s="16" t="s">
        <v>406</v>
      </c>
      <c r="D717" s="16" t="s">
        <v>407</v>
      </c>
      <c r="E717" s="18">
        <v>0.0411522</v>
      </c>
      <c r="F717" s="19">
        <v>14.34</v>
      </c>
      <c r="G717" s="19">
        <v>0.60782622444</v>
      </c>
    </row>
    <row r="718" spans="1:7" ht="15" customHeight="1">
      <c r="A718" s="1"/>
      <c r="B718" s="1"/>
      <c r="C718" s="1"/>
      <c r="D718" s="1"/>
      <c r="E718" s="494" t="s">
        <v>418</v>
      </c>
      <c r="F718" s="495"/>
      <c r="G718" s="20">
        <v>0.61</v>
      </c>
    </row>
    <row r="719" spans="1:7" ht="15" customHeight="1">
      <c r="A719" s="492" t="s">
        <v>419</v>
      </c>
      <c r="B719" s="493"/>
      <c r="C719" s="11" t="s">
        <v>399</v>
      </c>
      <c r="D719" s="11" t="s">
        <v>400</v>
      </c>
      <c r="E719" s="11" t="s">
        <v>401</v>
      </c>
      <c r="F719" s="11" t="s">
        <v>402</v>
      </c>
      <c r="G719" s="11" t="s">
        <v>403</v>
      </c>
    </row>
    <row r="720" spans="1:7" ht="20.1" customHeight="1">
      <c r="A720" s="16" t="s">
        <v>734</v>
      </c>
      <c r="B720" s="17" t="s">
        <v>735</v>
      </c>
      <c r="C720" s="16" t="s">
        <v>406</v>
      </c>
      <c r="D720" s="16" t="s">
        <v>407</v>
      </c>
      <c r="E720" s="18">
        <v>0.0118929</v>
      </c>
      <c r="F720" s="19">
        <v>165.31</v>
      </c>
      <c r="G720" s="19">
        <v>1.966015299</v>
      </c>
    </row>
    <row r="721" spans="1:7" ht="20.1" customHeight="1">
      <c r="A721" s="16" t="s">
        <v>736</v>
      </c>
      <c r="B721" s="17" t="s">
        <v>735</v>
      </c>
      <c r="C721" s="16" t="s">
        <v>406</v>
      </c>
      <c r="D721" s="16" t="s">
        <v>407</v>
      </c>
      <c r="E721" s="18">
        <v>0.0004526</v>
      </c>
      <c r="F721" s="19">
        <v>51.21</v>
      </c>
      <c r="G721" s="19">
        <v>0.023177646</v>
      </c>
    </row>
    <row r="722" spans="1:7" ht="20.1" customHeight="1">
      <c r="A722" s="16" t="s">
        <v>737</v>
      </c>
      <c r="B722" s="17" t="s">
        <v>738</v>
      </c>
      <c r="C722" s="16" t="s">
        <v>406</v>
      </c>
      <c r="D722" s="16" t="s">
        <v>407</v>
      </c>
      <c r="E722" s="18">
        <v>0.0041152</v>
      </c>
      <c r="F722" s="19">
        <v>216.58</v>
      </c>
      <c r="G722" s="19">
        <v>0.891270016</v>
      </c>
    </row>
    <row r="723" spans="1:7" ht="27.95" customHeight="1">
      <c r="A723" s="16" t="s">
        <v>739</v>
      </c>
      <c r="B723" s="17" t="s">
        <v>740</v>
      </c>
      <c r="C723" s="16" t="s">
        <v>406</v>
      </c>
      <c r="D723" s="16" t="s">
        <v>407</v>
      </c>
      <c r="E723" s="18">
        <v>0.0053086</v>
      </c>
      <c r="F723" s="19">
        <v>6.11</v>
      </c>
      <c r="G723" s="19">
        <v>0.032435546</v>
      </c>
    </row>
    <row r="724" spans="1:7" ht="27.95" customHeight="1">
      <c r="A724" s="16" t="s">
        <v>741</v>
      </c>
      <c r="B724" s="17" t="s">
        <v>742</v>
      </c>
      <c r="C724" s="16" t="s">
        <v>406</v>
      </c>
      <c r="D724" s="16" t="s">
        <v>407</v>
      </c>
      <c r="E724" s="18">
        <v>0.0029217</v>
      </c>
      <c r="F724" s="19">
        <v>2.59</v>
      </c>
      <c r="G724" s="19">
        <v>0.007567203</v>
      </c>
    </row>
    <row r="725" spans="1:7" ht="20.1" customHeight="1">
      <c r="A725" s="16" t="s">
        <v>743</v>
      </c>
      <c r="B725" s="17" t="s">
        <v>744</v>
      </c>
      <c r="C725" s="16" t="s">
        <v>406</v>
      </c>
      <c r="D725" s="16" t="s">
        <v>407</v>
      </c>
      <c r="E725" s="18">
        <v>0.0106995</v>
      </c>
      <c r="F725" s="19">
        <v>90.7</v>
      </c>
      <c r="G725" s="19">
        <v>0.97044465</v>
      </c>
    </row>
    <row r="726" spans="1:7" ht="20.1" customHeight="1">
      <c r="A726" s="16" t="s">
        <v>745</v>
      </c>
      <c r="B726" s="17" t="s">
        <v>744</v>
      </c>
      <c r="C726" s="16" t="s">
        <v>406</v>
      </c>
      <c r="D726" s="16" t="s">
        <v>407</v>
      </c>
      <c r="E726" s="18">
        <v>0.0057611</v>
      </c>
      <c r="F726" s="19">
        <v>32.49</v>
      </c>
      <c r="G726" s="19">
        <v>0.187178139</v>
      </c>
    </row>
    <row r="727" spans="1:7" ht="36" customHeight="1">
      <c r="A727" s="16" t="s">
        <v>746</v>
      </c>
      <c r="B727" s="17" t="s">
        <v>747</v>
      </c>
      <c r="C727" s="16" t="s">
        <v>406</v>
      </c>
      <c r="D727" s="16" t="s">
        <v>407</v>
      </c>
      <c r="E727" s="18">
        <v>0.0031687</v>
      </c>
      <c r="F727" s="19">
        <v>118.86</v>
      </c>
      <c r="G727" s="19">
        <v>0.376631682</v>
      </c>
    </row>
    <row r="728" spans="1:7" ht="36" customHeight="1">
      <c r="A728" s="16" t="s">
        <v>748</v>
      </c>
      <c r="B728" s="17" t="s">
        <v>747</v>
      </c>
      <c r="C728" s="16" t="s">
        <v>406</v>
      </c>
      <c r="D728" s="16" t="s">
        <v>407</v>
      </c>
      <c r="E728" s="18">
        <v>0.0009464</v>
      </c>
      <c r="F728" s="19">
        <v>49.98</v>
      </c>
      <c r="G728" s="19">
        <v>0.047301072</v>
      </c>
    </row>
    <row r="729" spans="1:7" ht="60.95" customHeight="1">
      <c r="A729" s="16" t="s">
        <v>749</v>
      </c>
      <c r="B729" s="17" t="s">
        <v>750</v>
      </c>
      <c r="C729" s="16" t="s">
        <v>406</v>
      </c>
      <c r="D729" s="16" t="s">
        <v>407</v>
      </c>
      <c r="E729" s="18">
        <v>0.0053909</v>
      </c>
      <c r="F729" s="19">
        <v>36.83</v>
      </c>
      <c r="G729" s="19">
        <v>0.198546847</v>
      </c>
    </row>
    <row r="730" spans="1:7" ht="60.95" customHeight="1">
      <c r="A730" s="16" t="s">
        <v>751</v>
      </c>
      <c r="B730" s="17" t="s">
        <v>750</v>
      </c>
      <c r="C730" s="16" t="s">
        <v>406</v>
      </c>
      <c r="D730" s="16" t="s">
        <v>407</v>
      </c>
      <c r="E730" s="18">
        <v>0.0028394</v>
      </c>
      <c r="F730" s="19">
        <v>11.94</v>
      </c>
      <c r="G730" s="19">
        <v>0.033902436</v>
      </c>
    </row>
    <row r="731" spans="1:7" ht="15" customHeight="1">
      <c r="A731" s="1"/>
      <c r="B731" s="1"/>
      <c r="C731" s="1"/>
      <c r="D731" s="1"/>
      <c r="E731" s="494" t="s">
        <v>424</v>
      </c>
      <c r="F731" s="495"/>
      <c r="G731" s="20">
        <v>4.74</v>
      </c>
    </row>
    <row r="732" spans="1:7" ht="15" customHeight="1">
      <c r="A732" s="1"/>
      <c r="B732" s="1"/>
      <c r="C732" s="1"/>
      <c r="D732" s="1"/>
      <c r="E732" s="496" t="s">
        <v>425</v>
      </c>
      <c r="F732" s="497"/>
      <c r="G732" s="10">
        <v>5.34</v>
      </c>
    </row>
    <row r="733" spans="1:7" ht="9.95" customHeight="1">
      <c r="A733" s="1"/>
      <c r="B733" s="1"/>
      <c r="C733" s="498" t="s">
        <v>355</v>
      </c>
      <c r="D733" s="499"/>
      <c r="E733" s="1"/>
      <c r="F733" s="1"/>
      <c r="G733" s="1"/>
    </row>
    <row r="734" spans="1:7" ht="20.1" customHeight="1">
      <c r="A734" s="485" t="s">
        <v>752</v>
      </c>
      <c r="B734" s="486"/>
      <c r="C734" s="486"/>
      <c r="D734" s="486"/>
      <c r="E734" s="486"/>
      <c r="F734" s="486"/>
      <c r="G734" s="486"/>
    </row>
    <row r="735" spans="1:7" ht="15" customHeight="1">
      <c r="A735" s="492" t="s">
        <v>398</v>
      </c>
      <c r="B735" s="493"/>
      <c r="C735" s="11" t="s">
        <v>399</v>
      </c>
      <c r="D735" s="11" t="s">
        <v>400</v>
      </c>
      <c r="E735" s="11" t="s">
        <v>401</v>
      </c>
      <c r="F735" s="11" t="s">
        <v>402</v>
      </c>
      <c r="G735" s="11" t="s">
        <v>403</v>
      </c>
    </row>
    <row r="736" spans="1:7" ht="20.1" customHeight="1">
      <c r="A736" s="16" t="s">
        <v>753</v>
      </c>
      <c r="B736" s="17" t="s">
        <v>754</v>
      </c>
      <c r="C736" s="16" t="s">
        <v>406</v>
      </c>
      <c r="D736" s="16" t="s">
        <v>407</v>
      </c>
      <c r="E736" s="18">
        <v>7.2</v>
      </c>
      <c r="F736" s="19">
        <v>22.86</v>
      </c>
      <c r="G736" s="19">
        <v>169.52976</v>
      </c>
    </row>
    <row r="737" spans="1:7" ht="20.1" customHeight="1">
      <c r="A737" s="16" t="s">
        <v>755</v>
      </c>
      <c r="B737" s="17" t="s">
        <v>756</v>
      </c>
      <c r="C737" s="16" t="s">
        <v>406</v>
      </c>
      <c r="D737" s="16" t="s">
        <v>407</v>
      </c>
      <c r="E737" s="18">
        <v>10.2</v>
      </c>
      <c r="F737" s="19">
        <v>16.55</v>
      </c>
      <c r="G737" s="19">
        <v>173.8743</v>
      </c>
    </row>
    <row r="738" spans="1:7" ht="15" customHeight="1">
      <c r="A738" s="1"/>
      <c r="B738" s="1"/>
      <c r="C738" s="1"/>
      <c r="D738" s="1"/>
      <c r="E738" s="494" t="s">
        <v>418</v>
      </c>
      <c r="F738" s="495"/>
      <c r="G738" s="20">
        <v>343.4</v>
      </c>
    </row>
    <row r="739" spans="1:7" ht="15" customHeight="1">
      <c r="A739" s="492" t="s">
        <v>430</v>
      </c>
      <c r="B739" s="493"/>
      <c r="C739" s="11" t="s">
        <v>399</v>
      </c>
      <c r="D739" s="11" t="s">
        <v>400</v>
      </c>
      <c r="E739" s="11" t="s">
        <v>401</v>
      </c>
      <c r="F739" s="11" t="s">
        <v>402</v>
      </c>
      <c r="G739" s="11" t="s">
        <v>403</v>
      </c>
    </row>
    <row r="740" spans="1:7" ht="20.1" customHeight="1">
      <c r="A740" s="16" t="s">
        <v>731</v>
      </c>
      <c r="B740" s="17" t="s">
        <v>732</v>
      </c>
      <c r="C740" s="16" t="s">
        <v>406</v>
      </c>
      <c r="D740" s="16" t="s">
        <v>562</v>
      </c>
      <c r="E740" s="18">
        <v>1.848</v>
      </c>
      <c r="F740" s="19">
        <v>58</v>
      </c>
      <c r="G740" s="19">
        <v>107.184</v>
      </c>
    </row>
    <row r="741" spans="1:7" ht="15" customHeight="1">
      <c r="A741" s="1"/>
      <c r="B741" s="1"/>
      <c r="C741" s="1"/>
      <c r="D741" s="1"/>
      <c r="E741" s="494" t="s">
        <v>440</v>
      </c>
      <c r="F741" s="495"/>
      <c r="G741" s="20">
        <v>107.18</v>
      </c>
    </row>
    <row r="742" spans="1:7" ht="15" customHeight="1">
      <c r="A742" s="492" t="s">
        <v>419</v>
      </c>
      <c r="B742" s="493"/>
      <c r="C742" s="11" t="s">
        <v>399</v>
      </c>
      <c r="D742" s="11" t="s">
        <v>400</v>
      </c>
      <c r="E742" s="11" t="s">
        <v>401</v>
      </c>
      <c r="F742" s="11" t="s">
        <v>402</v>
      </c>
      <c r="G742" s="11" t="s">
        <v>403</v>
      </c>
    </row>
    <row r="743" spans="1:7" ht="20.1" customHeight="1">
      <c r="A743" s="16" t="s">
        <v>757</v>
      </c>
      <c r="B743" s="17" t="s">
        <v>758</v>
      </c>
      <c r="C743" s="16" t="s">
        <v>406</v>
      </c>
      <c r="D743" s="16" t="s">
        <v>471</v>
      </c>
      <c r="E743" s="18">
        <v>0.15</v>
      </c>
      <c r="F743" s="19">
        <v>352.96</v>
      </c>
      <c r="G743" s="19">
        <v>52.944</v>
      </c>
    </row>
    <row r="744" spans="1:7" ht="27.95" customHeight="1">
      <c r="A744" s="16" t="s">
        <v>759</v>
      </c>
      <c r="B744" s="17" t="s">
        <v>760</v>
      </c>
      <c r="C744" s="16" t="s">
        <v>406</v>
      </c>
      <c r="D744" s="16" t="s">
        <v>471</v>
      </c>
      <c r="E744" s="18">
        <v>1.1</v>
      </c>
      <c r="F744" s="19">
        <v>55.4</v>
      </c>
      <c r="G744" s="19">
        <v>60.94</v>
      </c>
    </row>
    <row r="745" spans="1:7" ht="15" customHeight="1">
      <c r="A745" s="1"/>
      <c r="B745" s="1"/>
      <c r="C745" s="1"/>
      <c r="D745" s="1"/>
      <c r="E745" s="494" t="s">
        <v>424</v>
      </c>
      <c r="F745" s="495"/>
      <c r="G745" s="20">
        <v>113.88</v>
      </c>
    </row>
    <row r="746" spans="1:7" ht="15" customHeight="1">
      <c r="A746" s="1"/>
      <c r="B746" s="1"/>
      <c r="C746" s="1"/>
      <c r="D746" s="1"/>
      <c r="E746" s="496" t="s">
        <v>425</v>
      </c>
      <c r="F746" s="497"/>
      <c r="G746" s="10">
        <v>564.47</v>
      </c>
    </row>
    <row r="747" spans="1:7" ht="9.95" customHeight="1">
      <c r="A747" s="1"/>
      <c r="B747" s="1"/>
      <c r="C747" s="498" t="s">
        <v>355</v>
      </c>
      <c r="D747" s="499"/>
      <c r="E747" s="1"/>
      <c r="F747" s="1"/>
      <c r="G747" s="1"/>
    </row>
    <row r="748" spans="1:7" ht="27" customHeight="1">
      <c r="A748" s="485" t="s">
        <v>761</v>
      </c>
      <c r="B748" s="486"/>
      <c r="C748" s="486"/>
      <c r="D748" s="486"/>
      <c r="E748" s="486"/>
      <c r="F748" s="486"/>
      <c r="G748" s="486"/>
    </row>
    <row r="749" spans="1:7" ht="15" customHeight="1">
      <c r="A749" s="492" t="s">
        <v>419</v>
      </c>
      <c r="B749" s="493"/>
      <c r="C749" s="11" t="s">
        <v>399</v>
      </c>
      <c r="D749" s="11" t="s">
        <v>400</v>
      </c>
      <c r="E749" s="11" t="s">
        <v>401</v>
      </c>
      <c r="F749" s="11" t="s">
        <v>402</v>
      </c>
      <c r="G749" s="11" t="s">
        <v>403</v>
      </c>
    </row>
    <row r="750" spans="1:7" ht="27.95" customHeight="1">
      <c r="A750" s="16" t="s">
        <v>762</v>
      </c>
      <c r="B750" s="17" t="s">
        <v>763</v>
      </c>
      <c r="C750" s="16" t="s">
        <v>406</v>
      </c>
      <c r="D750" s="16" t="s">
        <v>471</v>
      </c>
      <c r="E750" s="18">
        <v>0.442</v>
      </c>
      <c r="F750" s="19">
        <v>50.21</v>
      </c>
      <c r="G750" s="19">
        <v>22.19282</v>
      </c>
    </row>
    <row r="751" spans="1:7" ht="44.1" customHeight="1">
      <c r="A751" s="16" t="s">
        <v>764</v>
      </c>
      <c r="B751" s="17" t="s">
        <v>765</v>
      </c>
      <c r="C751" s="16" t="s">
        <v>406</v>
      </c>
      <c r="D751" s="16" t="s">
        <v>471</v>
      </c>
      <c r="E751" s="18">
        <v>0.308</v>
      </c>
      <c r="F751" s="19">
        <v>399.37</v>
      </c>
      <c r="G751" s="19">
        <v>123.00596</v>
      </c>
    </row>
    <row r="752" spans="1:7" ht="36" customHeight="1">
      <c r="A752" s="16" t="s">
        <v>600</v>
      </c>
      <c r="B752" s="17" t="s">
        <v>601</v>
      </c>
      <c r="C752" s="16" t="s">
        <v>406</v>
      </c>
      <c r="D752" s="16" t="s">
        <v>433</v>
      </c>
      <c r="E752" s="18">
        <v>3.34</v>
      </c>
      <c r="F752" s="19">
        <v>66.69</v>
      </c>
      <c r="G752" s="19">
        <v>222.7446</v>
      </c>
    </row>
    <row r="753" spans="1:7" ht="27.95" customHeight="1">
      <c r="A753" s="16" t="s">
        <v>685</v>
      </c>
      <c r="B753" s="17" t="s">
        <v>686</v>
      </c>
      <c r="C753" s="16" t="s">
        <v>406</v>
      </c>
      <c r="D753" s="16" t="s">
        <v>433</v>
      </c>
      <c r="E753" s="18">
        <v>2.62</v>
      </c>
      <c r="F753" s="19">
        <v>40.01</v>
      </c>
      <c r="G753" s="19">
        <v>104.8262</v>
      </c>
    </row>
    <row r="754" spans="1:7" ht="15" customHeight="1">
      <c r="A754" s="1"/>
      <c r="B754" s="1"/>
      <c r="C754" s="1"/>
      <c r="D754" s="1"/>
      <c r="E754" s="494" t="s">
        <v>424</v>
      </c>
      <c r="F754" s="495"/>
      <c r="G754" s="20">
        <v>472.77</v>
      </c>
    </row>
    <row r="755" spans="1:7" ht="15" customHeight="1">
      <c r="A755" s="1"/>
      <c r="B755" s="1"/>
      <c r="C755" s="1"/>
      <c r="D755" s="1"/>
      <c r="E755" s="496" t="s">
        <v>425</v>
      </c>
      <c r="F755" s="497"/>
      <c r="G755" s="10">
        <v>472.82</v>
      </c>
    </row>
    <row r="756" spans="1:7" ht="9.95" customHeight="1">
      <c r="A756" s="1"/>
      <c r="B756" s="1"/>
      <c r="C756" s="498" t="s">
        <v>355</v>
      </c>
      <c r="D756" s="499"/>
      <c r="E756" s="1"/>
      <c r="F756" s="1"/>
      <c r="G756" s="1"/>
    </row>
    <row r="757" spans="1:7" ht="27" customHeight="1">
      <c r="A757" s="485" t="s">
        <v>766</v>
      </c>
      <c r="B757" s="486"/>
      <c r="C757" s="486"/>
      <c r="D757" s="486"/>
      <c r="E757" s="486"/>
      <c r="F757" s="486"/>
      <c r="G757" s="486"/>
    </row>
    <row r="758" spans="1:7" ht="15" customHeight="1">
      <c r="A758" s="492" t="s">
        <v>419</v>
      </c>
      <c r="B758" s="493"/>
      <c r="C758" s="11" t="s">
        <v>399</v>
      </c>
      <c r="D758" s="11" t="s">
        <v>400</v>
      </c>
      <c r="E758" s="11" t="s">
        <v>401</v>
      </c>
      <c r="F758" s="11" t="s">
        <v>402</v>
      </c>
      <c r="G758" s="11" t="s">
        <v>403</v>
      </c>
    </row>
    <row r="759" spans="1:7" ht="27.95" customHeight="1">
      <c r="A759" s="16" t="s">
        <v>762</v>
      </c>
      <c r="B759" s="17" t="s">
        <v>763</v>
      </c>
      <c r="C759" s="16" t="s">
        <v>406</v>
      </c>
      <c r="D759" s="16" t="s">
        <v>471</v>
      </c>
      <c r="E759" s="18">
        <v>0.656</v>
      </c>
      <c r="F759" s="19">
        <v>50.21</v>
      </c>
      <c r="G759" s="19">
        <v>32.93776</v>
      </c>
    </row>
    <row r="760" spans="1:7" ht="44.1" customHeight="1">
      <c r="A760" s="16" t="s">
        <v>764</v>
      </c>
      <c r="B760" s="17" t="s">
        <v>765</v>
      </c>
      <c r="C760" s="16" t="s">
        <v>406</v>
      </c>
      <c r="D760" s="16" t="s">
        <v>471</v>
      </c>
      <c r="E760" s="18">
        <v>0.591</v>
      </c>
      <c r="F760" s="19">
        <v>399.37</v>
      </c>
      <c r="G760" s="19">
        <v>236.02767</v>
      </c>
    </row>
    <row r="761" spans="1:7" ht="36" customHeight="1">
      <c r="A761" s="16" t="s">
        <v>600</v>
      </c>
      <c r="B761" s="17" t="s">
        <v>601</v>
      </c>
      <c r="C761" s="16" t="s">
        <v>406</v>
      </c>
      <c r="D761" s="16" t="s">
        <v>433</v>
      </c>
      <c r="E761" s="18">
        <v>5.2</v>
      </c>
      <c r="F761" s="19">
        <v>66.69</v>
      </c>
      <c r="G761" s="19">
        <v>346.788</v>
      </c>
    </row>
    <row r="762" spans="1:7" ht="27.95" customHeight="1">
      <c r="A762" s="16" t="s">
        <v>685</v>
      </c>
      <c r="B762" s="17" t="s">
        <v>686</v>
      </c>
      <c r="C762" s="16" t="s">
        <v>406</v>
      </c>
      <c r="D762" s="16" t="s">
        <v>433</v>
      </c>
      <c r="E762" s="18">
        <v>4.26</v>
      </c>
      <c r="F762" s="19">
        <v>40.01</v>
      </c>
      <c r="G762" s="19">
        <v>170.4426</v>
      </c>
    </row>
    <row r="763" spans="1:7" ht="15" customHeight="1">
      <c r="A763" s="1"/>
      <c r="B763" s="1"/>
      <c r="C763" s="1"/>
      <c r="D763" s="1"/>
      <c r="E763" s="494" t="s">
        <v>424</v>
      </c>
      <c r="F763" s="495"/>
      <c r="G763" s="20">
        <v>786.2</v>
      </c>
    </row>
    <row r="764" spans="1:7" ht="15" customHeight="1">
      <c r="A764" s="1"/>
      <c r="B764" s="1"/>
      <c r="C764" s="1"/>
      <c r="D764" s="1"/>
      <c r="E764" s="496" t="s">
        <v>425</v>
      </c>
      <c r="F764" s="497"/>
      <c r="G764" s="10">
        <v>786.27</v>
      </c>
    </row>
    <row r="765" spans="1:7" ht="9.95" customHeight="1">
      <c r="A765" s="1"/>
      <c r="B765" s="1"/>
      <c r="C765" s="498" t="s">
        <v>355</v>
      </c>
      <c r="D765" s="499"/>
      <c r="E765" s="1"/>
      <c r="F765" s="1"/>
      <c r="G765" s="1"/>
    </row>
    <row r="766" spans="1:7" ht="27" customHeight="1">
      <c r="A766" s="485" t="s">
        <v>767</v>
      </c>
      <c r="B766" s="486"/>
      <c r="C766" s="486"/>
      <c r="D766" s="486"/>
      <c r="E766" s="486"/>
      <c r="F766" s="486"/>
      <c r="G766" s="486"/>
    </row>
    <row r="767" spans="1:7" ht="15" customHeight="1">
      <c r="A767" s="492" t="s">
        <v>419</v>
      </c>
      <c r="B767" s="493"/>
      <c r="C767" s="11" t="s">
        <v>399</v>
      </c>
      <c r="D767" s="11" t="s">
        <v>400</v>
      </c>
      <c r="E767" s="11" t="s">
        <v>401</v>
      </c>
      <c r="F767" s="11" t="s">
        <v>402</v>
      </c>
      <c r="G767" s="11" t="s">
        <v>403</v>
      </c>
    </row>
    <row r="768" spans="1:7" ht="27.95" customHeight="1">
      <c r="A768" s="16" t="s">
        <v>762</v>
      </c>
      <c r="B768" s="17" t="s">
        <v>763</v>
      </c>
      <c r="C768" s="16" t="s">
        <v>406</v>
      </c>
      <c r="D768" s="16" t="s">
        <v>471</v>
      </c>
      <c r="E768" s="18">
        <v>0.912</v>
      </c>
      <c r="F768" s="19">
        <v>50.21</v>
      </c>
      <c r="G768" s="19">
        <v>45.79152</v>
      </c>
    </row>
    <row r="769" spans="1:7" ht="44.1" customHeight="1">
      <c r="A769" s="16" t="s">
        <v>764</v>
      </c>
      <c r="B769" s="17" t="s">
        <v>765</v>
      </c>
      <c r="C769" s="16" t="s">
        <v>406</v>
      </c>
      <c r="D769" s="16" t="s">
        <v>471</v>
      </c>
      <c r="E769" s="18">
        <v>0.992</v>
      </c>
      <c r="F769" s="19">
        <v>399.37</v>
      </c>
      <c r="G769" s="19">
        <v>396.17504</v>
      </c>
    </row>
    <row r="770" spans="1:7" ht="36" customHeight="1">
      <c r="A770" s="16" t="s">
        <v>600</v>
      </c>
      <c r="B770" s="17" t="s">
        <v>601</v>
      </c>
      <c r="C770" s="16" t="s">
        <v>406</v>
      </c>
      <c r="D770" s="16" t="s">
        <v>433</v>
      </c>
      <c r="E770" s="18">
        <v>7.46</v>
      </c>
      <c r="F770" s="19">
        <v>66.69</v>
      </c>
      <c r="G770" s="19">
        <v>497.5074</v>
      </c>
    </row>
    <row r="771" spans="1:7" ht="27.95" customHeight="1">
      <c r="A771" s="16" t="s">
        <v>685</v>
      </c>
      <c r="B771" s="17" t="s">
        <v>686</v>
      </c>
      <c r="C771" s="16" t="s">
        <v>406</v>
      </c>
      <c r="D771" s="16" t="s">
        <v>433</v>
      </c>
      <c r="E771" s="18">
        <v>6.3</v>
      </c>
      <c r="F771" s="19">
        <v>40.01</v>
      </c>
      <c r="G771" s="19">
        <v>252.063</v>
      </c>
    </row>
    <row r="772" spans="1:7" ht="15" customHeight="1">
      <c r="A772" s="1"/>
      <c r="B772" s="1"/>
      <c r="C772" s="1"/>
      <c r="D772" s="1"/>
      <c r="E772" s="494" t="s">
        <v>424</v>
      </c>
      <c r="F772" s="495"/>
      <c r="G772" s="20">
        <v>1191.54</v>
      </c>
    </row>
    <row r="773" spans="1:7" ht="15" customHeight="1">
      <c r="A773" s="1"/>
      <c r="B773" s="1"/>
      <c r="C773" s="1"/>
      <c r="D773" s="1"/>
      <c r="E773" s="496" t="s">
        <v>425</v>
      </c>
      <c r="F773" s="497"/>
      <c r="G773" s="10">
        <v>1191.65</v>
      </c>
    </row>
    <row r="774" spans="1:7" ht="9.95" customHeight="1">
      <c r="A774" s="1"/>
      <c r="B774" s="1"/>
      <c r="C774" s="498" t="s">
        <v>355</v>
      </c>
      <c r="D774" s="499"/>
      <c r="E774" s="1"/>
      <c r="F774" s="1"/>
      <c r="G774" s="1"/>
    </row>
    <row r="775" spans="1:7" ht="27" customHeight="1">
      <c r="A775" s="485" t="s">
        <v>768</v>
      </c>
      <c r="B775" s="486"/>
      <c r="C775" s="486"/>
      <c r="D775" s="486"/>
      <c r="E775" s="486"/>
      <c r="F775" s="486"/>
      <c r="G775" s="486"/>
    </row>
    <row r="776" spans="1:7" ht="15" customHeight="1">
      <c r="A776" s="492" t="s">
        <v>419</v>
      </c>
      <c r="B776" s="493"/>
      <c r="C776" s="11" t="s">
        <v>399</v>
      </c>
      <c r="D776" s="11" t="s">
        <v>400</v>
      </c>
      <c r="E776" s="11" t="s">
        <v>401</v>
      </c>
      <c r="F776" s="11" t="s">
        <v>402</v>
      </c>
      <c r="G776" s="11" t="s">
        <v>403</v>
      </c>
    </row>
    <row r="777" spans="1:7" ht="27.95" customHeight="1">
      <c r="A777" s="16" t="s">
        <v>762</v>
      </c>
      <c r="B777" s="17" t="s">
        <v>763</v>
      </c>
      <c r="C777" s="16" t="s">
        <v>406</v>
      </c>
      <c r="D777" s="16" t="s">
        <v>471</v>
      </c>
      <c r="E777" s="18">
        <v>1.21</v>
      </c>
      <c r="F777" s="19">
        <v>50.21</v>
      </c>
      <c r="G777" s="19">
        <v>60.7541</v>
      </c>
    </row>
    <row r="778" spans="1:7" ht="44.1" customHeight="1">
      <c r="A778" s="16" t="s">
        <v>764</v>
      </c>
      <c r="B778" s="17" t="s">
        <v>765</v>
      </c>
      <c r="C778" s="16" t="s">
        <v>406</v>
      </c>
      <c r="D778" s="16" t="s">
        <v>471</v>
      </c>
      <c r="E778" s="18">
        <v>1.529</v>
      </c>
      <c r="F778" s="19">
        <v>399.37</v>
      </c>
      <c r="G778" s="19">
        <v>610.63673</v>
      </c>
    </row>
    <row r="779" spans="1:7" ht="36" customHeight="1">
      <c r="A779" s="16" t="s">
        <v>600</v>
      </c>
      <c r="B779" s="17" t="s">
        <v>601</v>
      </c>
      <c r="C779" s="16" t="s">
        <v>406</v>
      </c>
      <c r="D779" s="16" t="s">
        <v>433</v>
      </c>
      <c r="E779" s="18">
        <v>10.12</v>
      </c>
      <c r="F779" s="19">
        <v>66.69</v>
      </c>
      <c r="G779" s="19">
        <v>674.9028</v>
      </c>
    </row>
    <row r="780" spans="1:7" ht="27.95" customHeight="1">
      <c r="A780" s="16" t="s">
        <v>685</v>
      </c>
      <c r="B780" s="17" t="s">
        <v>686</v>
      </c>
      <c r="C780" s="16" t="s">
        <v>406</v>
      </c>
      <c r="D780" s="16" t="s">
        <v>433</v>
      </c>
      <c r="E780" s="18">
        <v>8.74</v>
      </c>
      <c r="F780" s="19">
        <v>40.01</v>
      </c>
      <c r="G780" s="19">
        <v>349.6874</v>
      </c>
    </row>
    <row r="781" spans="1:7" ht="15" customHeight="1">
      <c r="A781" s="1"/>
      <c r="B781" s="1"/>
      <c r="C781" s="1"/>
      <c r="D781" s="1"/>
      <c r="E781" s="494" t="s">
        <v>424</v>
      </c>
      <c r="F781" s="495"/>
      <c r="G781" s="20">
        <v>1695.98</v>
      </c>
    </row>
    <row r="782" spans="1:7" ht="15" customHeight="1">
      <c r="A782" s="1"/>
      <c r="B782" s="1"/>
      <c r="C782" s="1"/>
      <c r="D782" s="1"/>
      <c r="E782" s="496" t="s">
        <v>425</v>
      </c>
      <c r="F782" s="497"/>
      <c r="G782" s="10">
        <v>1696.15</v>
      </c>
    </row>
    <row r="783" spans="1:7" ht="9.95" customHeight="1">
      <c r="A783" s="1"/>
      <c r="B783" s="1"/>
      <c r="C783" s="498" t="s">
        <v>355</v>
      </c>
      <c r="D783" s="499"/>
      <c r="E783" s="1"/>
      <c r="F783" s="1"/>
      <c r="G783" s="1"/>
    </row>
    <row r="784" spans="1:7" ht="27" customHeight="1">
      <c r="A784" s="485" t="s">
        <v>769</v>
      </c>
      <c r="B784" s="486"/>
      <c r="C784" s="486"/>
      <c r="D784" s="486"/>
      <c r="E784" s="486"/>
      <c r="F784" s="486"/>
      <c r="G784" s="486"/>
    </row>
    <row r="785" spans="1:7" ht="15" customHeight="1">
      <c r="A785" s="492" t="s">
        <v>419</v>
      </c>
      <c r="B785" s="493"/>
      <c r="C785" s="11" t="s">
        <v>399</v>
      </c>
      <c r="D785" s="11" t="s">
        <v>400</v>
      </c>
      <c r="E785" s="11" t="s">
        <v>401</v>
      </c>
      <c r="F785" s="11" t="s">
        <v>402</v>
      </c>
      <c r="G785" s="11" t="s">
        <v>403</v>
      </c>
    </row>
    <row r="786" spans="1:7" ht="27.95" customHeight="1">
      <c r="A786" s="16" t="s">
        <v>762</v>
      </c>
      <c r="B786" s="17" t="s">
        <v>763</v>
      </c>
      <c r="C786" s="16" t="s">
        <v>406</v>
      </c>
      <c r="D786" s="16" t="s">
        <v>471</v>
      </c>
      <c r="E786" s="18">
        <v>2.2</v>
      </c>
      <c r="F786" s="19">
        <v>50.21</v>
      </c>
      <c r="G786" s="19">
        <v>110.462</v>
      </c>
    </row>
    <row r="787" spans="1:7" ht="44.1" customHeight="1">
      <c r="A787" s="16" t="s">
        <v>764</v>
      </c>
      <c r="B787" s="17" t="s">
        <v>765</v>
      </c>
      <c r="C787" s="16" t="s">
        <v>406</v>
      </c>
      <c r="D787" s="16" t="s">
        <v>471</v>
      </c>
      <c r="E787" s="18">
        <v>4.5</v>
      </c>
      <c r="F787" s="19">
        <v>399.37</v>
      </c>
      <c r="G787" s="19">
        <v>1797.165</v>
      </c>
    </row>
    <row r="788" spans="1:7" ht="36" customHeight="1">
      <c r="A788" s="16" t="s">
        <v>600</v>
      </c>
      <c r="B788" s="17" t="s">
        <v>601</v>
      </c>
      <c r="C788" s="16" t="s">
        <v>406</v>
      </c>
      <c r="D788" s="16" t="s">
        <v>433</v>
      </c>
      <c r="E788" s="18">
        <v>18</v>
      </c>
      <c r="F788" s="19">
        <v>66.69</v>
      </c>
      <c r="G788" s="19">
        <v>1200.42</v>
      </c>
    </row>
    <row r="789" spans="1:7" ht="27.95" customHeight="1">
      <c r="A789" s="16" t="s">
        <v>685</v>
      </c>
      <c r="B789" s="17" t="s">
        <v>686</v>
      </c>
      <c r="C789" s="16" t="s">
        <v>406</v>
      </c>
      <c r="D789" s="16" t="s">
        <v>433</v>
      </c>
      <c r="E789" s="18">
        <v>16</v>
      </c>
      <c r="F789" s="19">
        <v>40.01</v>
      </c>
      <c r="G789" s="19">
        <v>640.16</v>
      </c>
    </row>
    <row r="790" spans="1:7" ht="15" customHeight="1">
      <c r="A790" s="1"/>
      <c r="B790" s="1"/>
      <c r="C790" s="1"/>
      <c r="D790" s="1"/>
      <c r="E790" s="494" t="s">
        <v>424</v>
      </c>
      <c r="F790" s="495"/>
      <c r="G790" s="20">
        <v>3748.21</v>
      </c>
    </row>
    <row r="791" spans="1:7" ht="15" customHeight="1">
      <c r="A791" s="1"/>
      <c r="B791" s="1"/>
      <c r="C791" s="1"/>
      <c r="D791" s="1"/>
      <c r="E791" s="496" t="s">
        <v>425</v>
      </c>
      <c r="F791" s="497"/>
      <c r="G791" s="10">
        <v>3748.52</v>
      </c>
    </row>
    <row r="792" spans="1:7" ht="9.95" customHeight="1">
      <c r="A792" s="1"/>
      <c r="B792" s="1"/>
      <c r="C792" s="498" t="s">
        <v>355</v>
      </c>
      <c r="D792" s="499"/>
      <c r="E792" s="1"/>
      <c r="F792" s="1"/>
      <c r="G792" s="1"/>
    </row>
    <row r="793" spans="1:7" ht="20.1" customHeight="1">
      <c r="A793" s="485" t="s">
        <v>770</v>
      </c>
      <c r="B793" s="486"/>
      <c r="C793" s="486"/>
      <c r="D793" s="486"/>
      <c r="E793" s="486"/>
      <c r="F793" s="486"/>
      <c r="G793" s="486"/>
    </row>
    <row r="794" spans="1:7" ht="15" customHeight="1">
      <c r="A794" s="492" t="s">
        <v>430</v>
      </c>
      <c r="B794" s="493"/>
      <c r="C794" s="11" t="s">
        <v>399</v>
      </c>
      <c r="D794" s="11" t="s">
        <v>400</v>
      </c>
      <c r="E794" s="11" t="s">
        <v>401</v>
      </c>
      <c r="F794" s="11" t="s">
        <v>402</v>
      </c>
      <c r="G794" s="11" t="s">
        <v>403</v>
      </c>
    </row>
    <row r="795" spans="1:7" ht="15" customHeight="1">
      <c r="A795" s="16" t="s">
        <v>771</v>
      </c>
      <c r="B795" s="17" t="s">
        <v>772</v>
      </c>
      <c r="C795" s="16" t="s">
        <v>406</v>
      </c>
      <c r="D795" s="16" t="s">
        <v>471</v>
      </c>
      <c r="E795" s="18">
        <v>1</v>
      </c>
      <c r="F795" s="19">
        <v>55.11</v>
      </c>
      <c r="G795" s="19">
        <v>55.11</v>
      </c>
    </row>
    <row r="796" spans="1:7" ht="15" customHeight="1">
      <c r="A796" s="1"/>
      <c r="B796" s="1"/>
      <c r="C796" s="1"/>
      <c r="D796" s="1"/>
      <c r="E796" s="494" t="s">
        <v>440</v>
      </c>
      <c r="F796" s="495"/>
      <c r="G796" s="20">
        <v>55.11</v>
      </c>
    </row>
    <row r="797" spans="1:7" ht="15" customHeight="1">
      <c r="A797" s="1"/>
      <c r="B797" s="1"/>
      <c r="C797" s="1"/>
      <c r="D797" s="1"/>
      <c r="E797" s="496" t="s">
        <v>425</v>
      </c>
      <c r="F797" s="497"/>
      <c r="G797" s="10">
        <v>55.11</v>
      </c>
    </row>
    <row r="798" spans="1:7" ht="9.95" customHeight="1">
      <c r="A798" s="1"/>
      <c r="B798" s="1"/>
      <c r="C798" s="498" t="s">
        <v>355</v>
      </c>
      <c r="D798" s="499"/>
      <c r="E798" s="1"/>
      <c r="F798" s="1"/>
      <c r="G798" s="1"/>
    </row>
    <row r="799" spans="1:7" ht="20.1" customHeight="1">
      <c r="A799" s="485" t="s">
        <v>773</v>
      </c>
      <c r="B799" s="486"/>
      <c r="C799" s="486"/>
      <c r="D799" s="486"/>
      <c r="E799" s="486"/>
      <c r="F799" s="486"/>
      <c r="G799" s="486"/>
    </row>
    <row r="800" spans="1:7" ht="15" customHeight="1">
      <c r="A800" s="492" t="s">
        <v>398</v>
      </c>
      <c r="B800" s="493"/>
      <c r="C800" s="11" t="s">
        <v>399</v>
      </c>
      <c r="D800" s="11" t="s">
        <v>400</v>
      </c>
      <c r="E800" s="11" t="s">
        <v>401</v>
      </c>
      <c r="F800" s="11" t="s">
        <v>402</v>
      </c>
      <c r="G800" s="11" t="s">
        <v>403</v>
      </c>
    </row>
    <row r="801" spans="1:7" ht="20.1" customHeight="1">
      <c r="A801" s="16" t="s">
        <v>414</v>
      </c>
      <c r="B801" s="17" t="s">
        <v>429</v>
      </c>
      <c r="C801" s="16" t="s">
        <v>406</v>
      </c>
      <c r="D801" s="16" t="s">
        <v>407</v>
      </c>
      <c r="E801" s="18">
        <v>0.5</v>
      </c>
      <c r="F801" s="19">
        <v>14.34</v>
      </c>
      <c r="G801" s="19">
        <v>7.3851</v>
      </c>
    </row>
    <row r="802" spans="1:7" ht="15" customHeight="1">
      <c r="A802" s="1"/>
      <c r="B802" s="1"/>
      <c r="C802" s="1"/>
      <c r="D802" s="1"/>
      <c r="E802" s="494" t="s">
        <v>418</v>
      </c>
      <c r="F802" s="495"/>
      <c r="G802" s="20">
        <v>7.39</v>
      </c>
    </row>
    <row r="803" spans="1:7" ht="15" customHeight="1">
      <c r="A803" s="1"/>
      <c r="B803" s="1"/>
      <c r="C803" s="1"/>
      <c r="D803" s="1"/>
      <c r="E803" s="496" t="s">
        <v>425</v>
      </c>
      <c r="F803" s="497"/>
      <c r="G803" s="10">
        <v>7.38</v>
      </c>
    </row>
    <row r="804" spans="1:7" ht="9.95" customHeight="1">
      <c r="A804" s="1"/>
      <c r="B804" s="1"/>
      <c r="C804" s="498" t="s">
        <v>355</v>
      </c>
      <c r="D804" s="499"/>
      <c r="E804" s="1"/>
      <c r="F804" s="1"/>
      <c r="G804" s="1"/>
    </row>
    <row r="805" spans="1:7" ht="20.1" customHeight="1">
      <c r="A805" s="485" t="s">
        <v>774</v>
      </c>
      <c r="B805" s="486"/>
      <c r="C805" s="486"/>
      <c r="D805" s="486"/>
      <c r="E805" s="486"/>
      <c r="F805" s="486"/>
      <c r="G805" s="486"/>
    </row>
    <row r="806" spans="1:7" ht="15" customHeight="1">
      <c r="A806" s="492" t="s">
        <v>430</v>
      </c>
      <c r="B806" s="493"/>
      <c r="C806" s="11" t="s">
        <v>399</v>
      </c>
      <c r="D806" s="11" t="s">
        <v>400</v>
      </c>
      <c r="E806" s="11" t="s">
        <v>401</v>
      </c>
      <c r="F806" s="11" t="s">
        <v>402</v>
      </c>
      <c r="G806" s="11" t="s">
        <v>403</v>
      </c>
    </row>
    <row r="807" spans="1:7" ht="20.1" customHeight="1">
      <c r="A807" s="16" t="s">
        <v>594</v>
      </c>
      <c r="B807" s="17" t="s">
        <v>775</v>
      </c>
      <c r="C807" s="16" t="s">
        <v>406</v>
      </c>
      <c r="D807" s="16" t="s">
        <v>436</v>
      </c>
      <c r="E807" s="18">
        <v>0.42</v>
      </c>
      <c r="F807" s="19">
        <v>1.82</v>
      </c>
      <c r="G807" s="19">
        <v>1.10838</v>
      </c>
    </row>
    <row r="808" spans="1:7" ht="15" customHeight="1">
      <c r="A808" s="1"/>
      <c r="B808" s="1"/>
      <c r="C808" s="1"/>
      <c r="D808" s="1"/>
      <c r="E808" s="494" t="s">
        <v>440</v>
      </c>
      <c r="F808" s="495"/>
      <c r="G808" s="20">
        <v>1.11</v>
      </c>
    </row>
    <row r="809" spans="1:7" ht="15" customHeight="1">
      <c r="A809" s="1"/>
      <c r="B809" s="1"/>
      <c r="C809" s="1"/>
      <c r="D809" s="1"/>
      <c r="E809" s="496" t="s">
        <v>425</v>
      </c>
      <c r="F809" s="497"/>
      <c r="G809" s="10">
        <v>1.1</v>
      </c>
    </row>
    <row r="810" spans="1:7" ht="9.95" customHeight="1">
      <c r="A810" s="1"/>
      <c r="B810" s="1"/>
      <c r="C810" s="498" t="s">
        <v>355</v>
      </c>
      <c r="D810" s="499"/>
      <c r="E810" s="1"/>
      <c r="F810" s="1"/>
      <c r="G810" s="1"/>
    </row>
    <row r="811" spans="1:7" ht="20.1" customHeight="1">
      <c r="A811" s="485" t="s">
        <v>776</v>
      </c>
      <c r="B811" s="486"/>
      <c r="C811" s="486"/>
      <c r="D811" s="486"/>
      <c r="E811" s="486"/>
      <c r="F811" s="486"/>
      <c r="G811" s="486"/>
    </row>
    <row r="812" spans="1:7" ht="15" customHeight="1">
      <c r="A812" s="492" t="s">
        <v>398</v>
      </c>
      <c r="B812" s="493"/>
      <c r="C812" s="11" t="s">
        <v>399</v>
      </c>
      <c r="D812" s="11" t="s">
        <v>400</v>
      </c>
      <c r="E812" s="11" t="s">
        <v>401</v>
      </c>
      <c r="F812" s="11" t="s">
        <v>402</v>
      </c>
      <c r="G812" s="11" t="s">
        <v>403</v>
      </c>
    </row>
    <row r="813" spans="1:7" ht="20.1" customHeight="1">
      <c r="A813" s="16" t="s">
        <v>414</v>
      </c>
      <c r="B813" s="17" t="s">
        <v>429</v>
      </c>
      <c r="C813" s="16" t="s">
        <v>406</v>
      </c>
      <c r="D813" s="16" t="s">
        <v>407</v>
      </c>
      <c r="E813" s="18">
        <v>1.36</v>
      </c>
      <c r="F813" s="19">
        <v>14.34</v>
      </c>
      <c r="G813" s="19">
        <v>20.087472</v>
      </c>
    </row>
    <row r="814" spans="1:7" ht="15" customHeight="1">
      <c r="A814" s="1"/>
      <c r="B814" s="1"/>
      <c r="C814" s="1"/>
      <c r="D814" s="1"/>
      <c r="E814" s="494" t="s">
        <v>418</v>
      </c>
      <c r="F814" s="495"/>
      <c r="G814" s="20">
        <v>20.09</v>
      </c>
    </row>
    <row r="815" spans="1:7" ht="15" customHeight="1">
      <c r="A815" s="1"/>
      <c r="B815" s="1"/>
      <c r="C815" s="1"/>
      <c r="D815" s="1"/>
      <c r="E815" s="496" t="s">
        <v>425</v>
      </c>
      <c r="F815" s="497"/>
      <c r="G815" s="10">
        <v>20.08</v>
      </c>
    </row>
    <row r="816" spans="1:7" ht="9.95" customHeight="1">
      <c r="A816" s="1"/>
      <c r="B816" s="1"/>
      <c r="C816" s="498" t="s">
        <v>355</v>
      </c>
      <c r="D816" s="499"/>
      <c r="E816" s="1"/>
      <c r="F816" s="1"/>
      <c r="G816" s="1"/>
    </row>
    <row r="817" spans="1:7" ht="20.1" customHeight="1">
      <c r="A817" s="485" t="s">
        <v>777</v>
      </c>
      <c r="B817" s="486"/>
      <c r="C817" s="486"/>
      <c r="D817" s="486"/>
      <c r="E817" s="486"/>
      <c r="F817" s="486"/>
      <c r="G817" s="486"/>
    </row>
    <row r="818" spans="1:7" ht="15" customHeight="1">
      <c r="A818" s="492" t="s">
        <v>398</v>
      </c>
      <c r="B818" s="493"/>
      <c r="C818" s="11" t="s">
        <v>399</v>
      </c>
      <c r="D818" s="11" t="s">
        <v>400</v>
      </c>
      <c r="E818" s="11" t="s">
        <v>401</v>
      </c>
      <c r="F818" s="11" t="s">
        <v>402</v>
      </c>
      <c r="G818" s="11" t="s">
        <v>403</v>
      </c>
    </row>
    <row r="819" spans="1:7" ht="20.1" customHeight="1">
      <c r="A819" s="16" t="s">
        <v>414</v>
      </c>
      <c r="B819" s="17" t="s">
        <v>429</v>
      </c>
      <c r="C819" s="16" t="s">
        <v>406</v>
      </c>
      <c r="D819" s="16" t="s">
        <v>407</v>
      </c>
      <c r="E819" s="18">
        <v>0.4</v>
      </c>
      <c r="F819" s="19">
        <v>14.34</v>
      </c>
      <c r="G819" s="19">
        <v>5.90808</v>
      </c>
    </row>
    <row r="820" spans="1:7" ht="15" customHeight="1">
      <c r="A820" s="1"/>
      <c r="B820" s="1"/>
      <c r="C820" s="1"/>
      <c r="D820" s="1"/>
      <c r="E820" s="494" t="s">
        <v>418</v>
      </c>
      <c r="F820" s="495"/>
      <c r="G820" s="20">
        <v>5.91</v>
      </c>
    </row>
    <row r="821" spans="1:7" ht="15" customHeight="1">
      <c r="A821" s="1"/>
      <c r="B821" s="1"/>
      <c r="C821" s="1"/>
      <c r="D821" s="1"/>
      <c r="E821" s="496" t="s">
        <v>425</v>
      </c>
      <c r="F821" s="497"/>
      <c r="G821" s="10">
        <v>5.9</v>
      </c>
    </row>
    <row r="822" spans="1:7" ht="9.95" customHeight="1">
      <c r="A822" s="1"/>
      <c r="B822" s="1"/>
      <c r="C822" s="498" t="s">
        <v>355</v>
      </c>
      <c r="D822" s="499"/>
      <c r="E822" s="1"/>
      <c r="F822" s="1"/>
      <c r="G822" s="1"/>
    </row>
    <row r="823" spans="1:7" ht="20.1" customHeight="1">
      <c r="A823" s="485" t="s">
        <v>778</v>
      </c>
      <c r="B823" s="486"/>
      <c r="C823" s="486"/>
      <c r="D823" s="486"/>
      <c r="E823" s="486"/>
      <c r="F823" s="486"/>
      <c r="G823" s="486"/>
    </row>
    <row r="824" spans="1:7" ht="15" customHeight="1">
      <c r="A824" s="492" t="s">
        <v>398</v>
      </c>
      <c r="B824" s="493"/>
      <c r="C824" s="11" t="s">
        <v>399</v>
      </c>
      <c r="D824" s="11" t="s">
        <v>400</v>
      </c>
      <c r="E824" s="11" t="s">
        <v>401</v>
      </c>
      <c r="F824" s="11" t="s">
        <v>402</v>
      </c>
      <c r="G824" s="11" t="s">
        <v>403</v>
      </c>
    </row>
    <row r="825" spans="1:7" ht="20.1" customHeight="1">
      <c r="A825" s="16" t="s">
        <v>414</v>
      </c>
      <c r="B825" s="17" t="s">
        <v>429</v>
      </c>
      <c r="C825" s="16" t="s">
        <v>406</v>
      </c>
      <c r="D825" s="16" t="s">
        <v>407</v>
      </c>
      <c r="E825" s="18">
        <v>1.15</v>
      </c>
      <c r="F825" s="19">
        <v>14.34</v>
      </c>
      <c r="G825" s="19">
        <v>16.98573</v>
      </c>
    </row>
    <row r="826" spans="1:7" ht="15" customHeight="1">
      <c r="A826" s="1"/>
      <c r="B826" s="1"/>
      <c r="C826" s="1"/>
      <c r="D826" s="1"/>
      <c r="E826" s="494" t="s">
        <v>418</v>
      </c>
      <c r="F826" s="495"/>
      <c r="G826" s="20">
        <v>16.99</v>
      </c>
    </row>
    <row r="827" spans="1:7" ht="15" customHeight="1">
      <c r="A827" s="1"/>
      <c r="B827" s="1"/>
      <c r="C827" s="1"/>
      <c r="D827" s="1"/>
      <c r="E827" s="496" t="s">
        <v>425</v>
      </c>
      <c r="F827" s="497"/>
      <c r="G827" s="10">
        <v>16.98</v>
      </c>
    </row>
    <row r="828" spans="1:7" ht="9.95" customHeight="1">
      <c r="A828" s="1"/>
      <c r="B828" s="1"/>
      <c r="C828" s="498" t="s">
        <v>355</v>
      </c>
      <c r="D828" s="499"/>
      <c r="E828" s="1"/>
      <c r="F828" s="1"/>
      <c r="G828" s="1"/>
    </row>
    <row r="829" spans="1:7" ht="20.1" customHeight="1">
      <c r="A829" s="485" t="s">
        <v>779</v>
      </c>
      <c r="B829" s="486"/>
      <c r="C829" s="486"/>
      <c r="D829" s="486"/>
      <c r="E829" s="486"/>
      <c r="F829" s="486"/>
      <c r="G829" s="486"/>
    </row>
    <row r="830" spans="1:7" ht="15" customHeight="1">
      <c r="A830" s="492" t="s">
        <v>398</v>
      </c>
      <c r="B830" s="493"/>
      <c r="C830" s="11" t="s">
        <v>399</v>
      </c>
      <c r="D830" s="11" t="s">
        <v>400</v>
      </c>
      <c r="E830" s="11" t="s">
        <v>401</v>
      </c>
      <c r="F830" s="11" t="s">
        <v>402</v>
      </c>
      <c r="G830" s="11" t="s">
        <v>403</v>
      </c>
    </row>
    <row r="831" spans="1:7" ht="20.1" customHeight="1">
      <c r="A831" s="16" t="s">
        <v>780</v>
      </c>
      <c r="B831" s="17" t="s">
        <v>781</v>
      </c>
      <c r="C831" s="16" t="s">
        <v>406</v>
      </c>
      <c r="D831" s="16" t="s">
        <v>407</v>
      </c>
      <c r="E831" s="18">
        <v>0.25</v>
      </c>
      <c r="F831" s="19">
        <v>19.81</v>
      </c>
      <c r="G831" s="19">
        <v>5.101075</v>
      </c>
    </row>
    <row r="832" spans="1:7" ht="27.95" customHeight="1">
      <c r="A832" s="16" t="s">
        <v>568</v>
      </c>
      <c r="B832" s="17" t="s">
        <v>569</v>
      </c>
      <c r="C832" s="16" t="s">
        <v>406</v>
      </c>
      <c r="D832" s="16" t="s">
        <v>407</v>
      </c>
      <c r="E832" s="18">
        <v>0.125</v>
      </c>
      <c r="F832" s="19">
        <v>22.25</v>
      </c>
      <c r="G832" s="19">
        <v>2.8646875</v>
      </c>
    </row>
    <row r="833" spans="1:7" ht="20.1" customHeight="1">
      <c r="A833" s="16" t="s">
        <v>414</v>
      </c>
      <c r="B833" s="17" t="s">
        <v>429</v>
      </c>
      <c r="C833" s="16" t="s">
        <v>406</v>
      </c>
      <c r="D833" s="16" t="s">
        <v>407</v>
      </c>
      <c r="E833" s="18">
        <v>0.25</v>
      </c>
      <c r="F833" s="19">
        <v>14.34</v>
      </c>
      <c r="G833" s="19">
        <v>3.69255</v>
      </c>
    </row>
    <row r="834" spans="1:7" ht="15" customHeight="1">
      <c r="A834" s="1"/>
      <c r="B834" s="1"/>
      <c r="C834" s="1"/>
      <c r="D834" s="1"/>
      <c r="E834" s="494" t="s">
        <v>418</v>
      </c>
      <c r="F834" s="495"/>
      <c r="G834" s="20">
        <v>11.65</v>
      </c>
    </row>
    <row r="835" spans="1:7" ht="15" customHeight="1">
      <c r="A835" s="492" t="s">
        <v>419</v>
      </c>
      <c r="B835" s="493"/>
      <c r="C835" s="11" t="s">
        <v>399</v>
      </c>
      <c r="D835" s="11" t="s">
        <v>400</v>
      </c>
      <c r="E835" s="11" t="s">
        <v>401</v>
      </c>
      <c r="F835" s="11" t="s">
        <v>402</v>
      </c>
      <c r="G835" s="11" t="s">
        <v>403</v>
      </c>
    </row>
    <row r="836" spans="1:7" ht="27.95" customHeight="1">
      <c r="A836" s="16" t="s">
        <v>602</v>
      </c>
      <c r="B836" s="17" t="s">
        <v>782</v>
      </c>
      <c r="C836" s="16" t="s">
        <v>406</v>
      </c>
      <c r="D836" s="16" t="s">
        <v>407</v>
      </c>
      <c r="E836" s="18">
        <v>0.19</v>
      </c>
      <c r="F836" s="19">
        <v>0.79</v>
      </c>
      <c r="G836" s="19">
        <v>0.3002</v>
      </c>
    </row>
    <row r="837" spans="1:7" ht="27.95" customHeight="1">
      <c r="A837" s="16" t="s">
        <v>620</v>
      </c>
      <c r="B837" s="17" t="s">
        <v>782</v>
      </c>
      <c r="C837" s="16" t="s">
        <v>406</v>
      </c>
      <c r="D837" s="16" t="s">
        <v>407</v>
      </c>
      <c r="E837" s="18">
        <v>0.06</v>
      </c>
      <c r="F837" s="19">
        <v>0.53</v>
      </c>
      <c r="G837" s="19">
        <v>0.0636</v>
      </c>
    </row>
    <row r="838" spans="1:7" ht="27.95" customHeight="1">
      <c r="A838" s="16" t="s">
        <v>604</v>
      </c>
      <c r="B838" s="17" t="s">
        <v>605</v>
      </c>
      <c r="C838" s="16" t="s">
        <v>406</v>
      </c>
      <c r="D838" s="16" t="s">
        <v>407</v>
      </c>
      <c r="E838" s="18">
        <v>0.095</v>
      </c>
      <c r="F838" s="19">
        <v>83.58</v>
      </c>
      <c r="G838" s="19">
        <v>7.9401</v>
      </c>
    </row>
    <row r="839" spans="1:7" ht="27.95" customHeight="1">
      <c r="A839" s="16" t="s">
        <v>606</v>
      </c>
      <c r="B839" s="17" t="s">
        <v>605</v>
      </c>
      <c r="C839" s="16" t="s">
        <v>406</v>
      </c>
      <c r="D839" s="16" t="s">
        <v>407</v>
      </c>
      <c r="E839" s="18">
        <v>0.03</v>
      </c>
      <c r="F839" s="19">
        <v>14.46</v>
      </c>
      <c r="G839" s="19">
        <v>0.4338</v>
      </c>
    </row>
    <row r="840" spans="1:7" ht="15" customHeight="1">
      <c r="A840" s="1"/>
      <c r="B840" s="1"/>
      <c r="C840" s="1"/>
      <c r="D840" s="1"/>
      <c r="E840" s="494" t="s">
        <v>424</v>
      </c>
      <c r="F840" s="495"/>
      <c r="G840" s="20">
        <v>8.73</v>
      </c>
    </row>
    <row r="841" spans="1:7" ht="15" customHeight="1">
      <c r="A841" s="1"/>
      <c r="B841" s="1"/>
      <c r="C841" s="1"/>
      <c r="D841" s="1"/>
      <c r="E841" s="496" t="s">
        <v>425</v>
      </c>
      <c r="F841" s="497"/>
      <c r="G841" s="10">
        <v>20.4</v>
      </c>
    </row>
    <row r="842" spans="1:7" ht="9.95" customHeight="1">
      <c r="A842" s="1"/>
      <c r="B842" s="1"/>
      <c r="C842" s="498" t="s">
        <v>355</v>
      </c>
      <c r="D842" s="499"/>
      <c r="E842" s="1"/>
      <c r="F842" s="1"/>
      <c r="G842" s="1"/>
    </row>
    <row r="843" spans="1:7" ht="20.1" customHeight="1">
      <c r="A843" s="485" t="s">
        <v>783</v>
      </c>
      <c r="B843" s="486"/>
      <c r="C843" s="486"/>
      <c r="D843" s="486"/>
      <c r="E843" s="486"/>
      <c r="F843" s="486"/>
      <c r="G843" s="486"/>
    </row>
    <row r="844" spans="1:7" ht="15" customHeight="1">
      <c r="A844" s="492" t="s">
        <v>398</v>
      </c>
      <c r="B844" s="493"/>
      <c r="C844" s="11" t="s">
        <v>399</v>
      </c>
      <c r="D844" s="11" t="s">
        <v>400</v>
      </c>
      <c r="E844" s="11" t="s">
        <v>401</v>
      </c>
      <c r="F844" s="11" t="s">
        <v>402</v>
      </c>
      <c r="G844" s="11" t="s">
        <v>403</v>
      </c>
    </row>
    <row r="845" spans="1:7" ht="20.1" customHeight="1">
      <c r="A845" s="16" t="s">
        <v>414</v>
      </c>
      <c r="B845" s="17" t="s">
        <v>429</v>
      </c>
      <c r="C845" s="16" t="s">
        <v>406</v>
      </c>
      <c r="D845" s="16" t="s">
        <v>407</v>
      </c>
      <c r="E845" s="18">
        <v>0.36</v>
      </c>
      <c r="F845" s="19">
        <v>14.34</v>
      </c>
      <c r="G845" s="19">
        <v>5.317272</v>
      </c>
    </row>
    <row r="846" spans="1:7" ht="15" customHeight="1">
      <c r="A846" s="1"/>
      <c r="B846" s="1"/>
      <c r="C846" s="1"/>
      <c r="D846" s="1"/>
      <c r="E846" s="494" t="s">
        <v>418</v>
      </c>
      <c r="F846" s="495"/>
      <c r="G846" s="20">
        <v>5.32</v>
      </c>
    </row>
    <row r="847" spans="1:7" ht="15" customHeight="1">
      <c r="A847" s="492" t="s">
        <v>419</v>
      </c>
      <c r="B847" s="493"/>
      <c r="C847" s="11" t="s">
        <v>399</v>
      </c>
      <c r="D847" s="11" t="s">
        <v>400</v>
      </c>
      <c r="E847" s="11" t="s">
        <v>401</v>
      </c>
      <c r="F847" s="11" t="s">
        <v>402</v>
      </c>
      <c r="G847" s="11" t="s">
        <v>403</v>
      </c>
    </row>
    <row r="848" spans="1:7" ht="51.95" customHeight="1">
      <c r="A848" s="16" t="s">
        <v>579</v>
      </c>
      <c r="B848" s="17" t="s">
        <v>580</v>
      </c>
      <c r="C848" s="16" t="s">
        <v>406</v>
      </c>
      <c r="D848" s="16" t="s">
        <v>407</v>
      </c>
      <c r="E848" s="18">
        <v>0.14</v>
      </c>
      <c r="F848" s="19">
        <v>193.1</v>
      </c>
      <c r="G848" s="19">
        <v>27.034</v>
      </c>
    </row>
    <row r="849" spans="1:7" ht="51.95" customHeight="1">
      <c r="A849" s="16" t="s">
        <v>581</v>
      </c>
      <c r="B849" s="17" t="s">
        <v>580</v>
      </c>
      <c r="C849" s="16" t="s">
        <v>406</v>
      </c>
      <c r="D849" s="16" t="s">
        <v>407</v>
      </c>
      <c r="E849" s="18">
        <v>0.04</v>
      </c>
      <c r="F849" s="19">
        <v>61.69</v>
      </c>
      <c r="G849" s="19">
        <v>2.4676</v>
      </c>
    </row>
    <row r="850" spans="1:7" ht="36" customHeight="1">
      <c r="A850" s="16" t="s">
        <v>784</v>
      </c>
      <c r="B850" s="17" t="s">
        <v>785</v>
      </c>
      <c r="C850" s="16" t="s">
        <v>406</v>
      </c>
      <c r="D850" s="16" t="s">
        <v>407</v>
      </c>
      <c r="E850" s="18">
        <v>0.14</v>
      </c>
      <c r="F850" s="19">
        <v>45.35</v>
      </c>
      <c r="G850" s="19">
        <v>6.349</v>
      </c>
    </row>
    <row r="851" spans="1:7" ht="36" customHeight="1">
      <c r="A851" s="16" t="s">
        <v>786</v>
      </c>
      <c r="B851" s="17" t="s">
        <v>785</v>
      </c>
      <c r="C851" s="16" t="s">
        <v>406</v>
      </c>
      <c r="D851" s="16" t="s">
        <v>407</v>
      </c>
      <c r="E851" s="18">
        <v>0.04</v>
      </c>
      <c r="F851" s="19">
        <v>30.23</v>
      </c>
      <c r="G851" s="19">
        <v>1.2092</v>
      </c>
    </row>
    <row r="852" spans="1:7" ht="15" customHeight="1">
      <c r="A852" s="1"/>
      <c r="B852" s="1"/>
      <c r="C852" s="1"/>
      <c r="D852" s="1"/>
      <c r="E852" s="494" t="s">
        <v>424</v>
      </c>
      <c r="F852" s="495"/>
      <c r="G852" s="20">
        <v>37.06</v>
      </c>
    </row>
    <row r="853" spans="1:7" ht="15" customHeight="1">
      <c r="A853" s="1"/>
      <c r="B853" s="1"/>
      <c r="C853" s="1"/>
      <c r="D853" s="1"/>
      <c r="E853" s="496" t="s">
        <v>425</v>
      </c>
      <c r="F853" s="497"/>
      <c r="G853" s="10">
        <v>42.37</v>
      </c>
    </row>
    <row r="854" spans="1:7" ht="9.95" customHeight="1">
      <c r="A854" s="1"/>
      <c r="B854" s="1"/>
      <c r="C854" s="498" t="s">
        <v>355</v>
      </c>
      <c r="D854" s="499"/>
      <c r="E854" s="1"/>
      <c r="F854" s="1"/>
      <c r="G854" s="1"/>
    </row>
    <row r="855" spans="1:7" ht="20.1" customHeight="1">
      <c r="A855" s="485" t="s">
        <v>787</v>
      </c>
      <c r="B855" s="486"/>
      <c r="C855" s="486"/>
      <c r="D855" s="486"/>
      <c r="E855" s="486"/>
      <c r="F855" s="486"/>
      <c r="G855" s="486"/>
    </row>
    <row r="856" spans="1:7" ht="15" customHeight="1">
      <c r="A856" s="492" t="s">
        <v>398</v>
      </c>
      <c r="B856" s="493"/>
      <c r="C856" s="11" t="s">
        <v>399</v>
      </c>
      <c r="D856" s="11" t="s">
        <v>400</v>
      </c>
      <c r="E856" s="11" t="s">
        <v>401</v>
      </c>
      <c r="F856" s="11" t="s">
        <v>402</v>
      </c>
      <c r="G856" s="11" t="s">
        <v>403</v>
      </c>
    </row>
    <row r="857" spans="1:7" ht="20.1" customHeight="1">
      <c r="A857" s="16" t="s">
        <v>788</v>
      </c>
      <c r="B857" s="17" t="s">
        <v>789</v>
      </c>
      <c r="C857" s="16" t="s">
        <v>406</v>
      </c>
      <c r="D857" s="16" t="s">
        <v>407</v>
      </c>
      <c r="E857" s="18">
        <v>0.064</v>
      </c>
      <c r="F857" s="19">
        <v>15.11</v>
      </c>
      <c r="G857" s="19">
        <v>0.9960512</v>
      </c>
    </row>
    <row r="858" spans="1:7" ht="20.1" customHeight="1">
      <c r="A858" s="16" t="s">
        <v>414</v>
      </c>
      <c r="B858" s="17" t="s">
        <v>429</v>
      </c>
      <c r="C858" s="16" t="s">
        <v>406</v>
      </c>
      <c r="D858" s="16" t="s">
        <v>407</v>
      </c>
      <c r="E858" s="18">
        <v>0.16</v>
      </c>
      <c r="F858" s="19">
        <v>14.34</v>
      </c>
      <c r="G858" s="19">
        <v>2.363232</v>
      </c>
    </row>
    <row r="859" spans="1:7" ht="15" customHeight="1">
      <c r="A859" s="1"/>
      <c r="B859" s="1"/>
      <c r="C859" s="1"/>
      <c r="D859" s="1"/>
      <c r="E859" s="494" t="s">
        <v>418</v>
      </c>
      <c r="F859" s="495"/>
      <c r="G859" s="20">
        <v>3.36</v>
      </c>
    </row>
    <row r="860" spans="1:7" ht="15" customHeight="1">
      <c r="A860" s="492" t="s">
        <v>430</v>
      </c>
      <c r="B860" s="493"/>
      <c r="C860" s="11" t="s">
        <v>399</v>
      </c>
      <c r="D860" s="11" t="s">
        <v>400</v>
      </c>
      <c r="E860" s="11" t="s">
        <v>401</v>
      </c>
      <c r="F860" s="11" t="s">
        <v>402</v>
      </c>
      <c r="G860" s="11" t="s">
        <v>403</v>
      </c>
    </row>
    <row r="861" spans="1:7" ht="20.1" customHeight="1">
      <c r="A861" s="16" t="s">
        <v>790</v>
      </c>
      <c r="B861" s="17" t="s">
        <v>791</v>
      </c>
      <c r="C861" s="16" t="s">
        <v>406</v>
      </c>
      <c r="D861" s="16" t="s">
        <v>458</v>
      </c>
      <c r="E861" s="18">
        <v>0.034</v>
      </c>
      <c r="F861" s="19">
        <v>271.08</v>
      </c>
      <c r="G861" s="19">
        <v>9.21672</v>
      </c>
    </row>
    <row r="862" spans="1:7" ht="15" customHeight="1">
      <c r="A862" s="16" t="s">
        <v>792</v>
      </c>
      <c r="B862" s="17" t="s">
        <v>793</v>
      </c>
      <c r="C862" s="16" t="s">
        <v>406</v>
      </c>
      <c r="D862" s="16" t="s">
        <v>439</v>
      </c>
      <c r="E862" s="18">
        <v>0.25</v>
      </c>
      <c r="F862" s="19">
        <v>7.42</v>
      </c>
      <c r="G862" s="19">
        <v>1.855</v>
      </c>
    </row>
    <row r="863" spans="1:7" ht="15" customHeight="1">
      <c r="A863" s="16" t="s">
        <v>794</v>
      </c>
      <c r="B863" s="17" t="s">
        <v>795</v>
      </c>
      <c r="C863" s="16" t="s">
        <v>406</v>
      </c>
      <c r="D863" s="16" t="s">
        <v>439</v>
      </c>
      <c r="E863" s="18">
        <v>0.16</v>
      </c>
      <c r="F863" s="19">
        <v>7.42</v>
      </c>
      <c r="G863" s="19">
        <v>1.1872</v>
      </c>
    </row>
    <row r="864" spans="1:7" ht="20.1" customHeight="1">
      <c r="A864" s="16" t="s">
        <v>796</v>
      </c>
      <c r="B864" s="17" t="s">
        <v>797</v>
      </c>
      <c r="C864" s="16" t="s">
        <v>406</v>
      </c>
      <c r="D864" s="16" t="s">
        <v>458</v>
      </c>
      <c r="E864" s="18">
        <v>0.0055</v>
      </c>
      <c r="F864" s="19">
        <v>141.57</v>
      </c>
      <c r="G864" s="19">
        <v>0.778635</v>
      </c>
    </row>
    <row r="865" spans="1:7" ht="15" customHeight="1">
      <c r="A865" s="1"/>
      <c r="B865" s="1"/>
      <c r="C865" s="1"/>
      <c r="D865" s="1"/>
      <c r="E865" s="494" t="s">
        <v>440</v>
      </c>
      <c r="F865" s="495"/>
      <c r="G865" s="20">
        <v>13.05</v>
      </c>
    </row>
    <row r="866" spans="1:7" ht="15" customHeight="1">
      <c r="A866" s="492" t="s">
        <v>419</v>
      </c>
      <c r="B866" s="493"/>
      <c r="C866" s="11" t="s">
        <v>399</v>
      </c>
      <c r="D866" s="11" t="s">
        <v>400</v>
      </c>
      <c r="E866" s="11" t="s">
        <v>401</v>
      </c>
      <c r="F866" s="11" t="s">
        <v>402</v>
      </c>
      <c r="G866" s="11" t="s">
        <v>403</v>
      </c>
    </row>
    <row r="867" spans="1:7" ht="20.1" customHeight="1">
      <c r="A867" s="16" t="s">
        <v>509</v>
      </c>
      <c r="B867" s="17" t="s">
        <v>510</v>
      </c>
      <c r="C867" s="16" t="s">
        <v>406</v>
      </c>
      <c r="D867" s="16" t="s">
        <v>407</v>
      </c>
      <c r="E867" s="18">
        <v>0.032</v>
      </c>
      <c r="F867" s="19">
        <v>133.15</v>
      </c>
      <c r="G867" s="19">
        <v>4.2608</v>
      </c>
    </row>
    <row r="868" spans="1:7" ht="20.1" customHeight="1">
      <c r="A868" s="16" t="s">
        <v>798</v>
      </c>
      <c r="B868" s="17" t="s">
        <v>799</v>
      </c>
      <c r="C868" s="16" t="s">
        <v>406</v>
      </c>
      <c r="D868" s="16" t="s">
        <v>407</v>
      </c>
      <c r="E868" s="18">
        <v>0.02</v>
      </c>
      <c r="F868" s="19">
        <v>135.75</v>
      </c>
      <c r="G868" s="19">
        <v>2.715</v>
      </c>
    </row>
    <row r="869" spans="1:7" ht="15" customHeight="1">
      <c r="A869" s="1"/>
      <c r="B869" s="1"/>
      <c r="C869" s="1"/>
      <c r="D869" s="1"/>
      <c r="E869" s="494" t="s">
        <v>424</v>
      </c>
      <c r="F869" s="495"/>
      <c r="G869" s="20">
        <v>6.98</v>
      </c>
    </row>
    <row r="870" spans="1:7" ht="15" customHeight="1">
      <c r="A870" s="1"/>
      <c r="B870" s="1"/>
      <c r="C870" s="1"/>
      <c r="D870" s="1"/>
      <c r="E870" s="496" t="s">
        <v>425</v>
      </c>
      <c r="F870" s="497"/>
      <c r="G870" s="10">
        <v>23.37</v>
      </c>
    </row>
    <row r="871" spans="1:7" ht="9.95" customHeight="1">
      <c r="A871" s="1"/>
      <c r="B871" s="1"/>
      <c r="C871" s="498" t="s">
        <v>355</v>
      </c>
      <c r="D871" s="499"/>
      <c r="E871" s="1"/>
      <c r="F871" s="1"/>
      <c r="G871" s="1"/>
    </row>
    <row r="872" spans="1:7" ht="27" customHeight="1">
      <c r="A872" s="485" t="s">
        <v>800</v>
      </c>
      <c r="B872" s="486"/>
      <c r="C872" s="486"/>
      <c r="D872" s="486"/>
      <c r="E872" s="486"/>
      <c r="F872" s="486"/>
      <c r="G872" s="486"/>
    </row>
    <row r="873" spans="1:7" ht="15" customHeight="1">
      <c r="A873" s="492" t="s">
        <v>398</v>
      </c>
      <c r="B873" s="493"/>
      <c r="C873" s="11" t="s">
        <v>399</v>
      </c>
      <c r="D873" s="11" t="s">
        <v>400</v>
      </c>
      <c r="E873" s="11" t="s">
        <v>401</v>
      </c>
      <c r="F873" s="11" t="s">
        <v>402</v>
      </c>
      <c r="G873" s="11" t="s">
        <v>403</v>
      </c>
    </row>
    <row r="874" spans="1:7" ht="20.1" customHeight="1">
      <c r="A874" s="16" t="s">
        <v>414</v>
      </c>
      <c r="B874" s="17" t="s">
        <v>429</v>
      </c>
      <c r="C874" s="16" t="s">
        <v>406</v>
      </c>
      <c r="D874" s="16" t="s">
        <v>407</v>
      </c>
      <c r="E874" s="18">
        <v>0.09</v>
      </c>
      <c r="F874" s="19">
        <v>14.34</v>
      </c>
      <c r="G874" s="19">
        <v>1.329318</v>
      </c>
    </row>
    <row r="875" spans="1:7" ht="15" customHeight="1">
      <c r="A875" s="1"/>
      <c r="B875" s="1"/>
      <c r="C875" s="1"/>
      <c r="D875" s="1"/>
      <c r="E875" s="494" t="s">
        <v>418</v>
      </c>
      <c r="F875" s="495"/>
      <c r="G875" s="20">
        <v>1.33</v>
      </c>
    </row>
    <row r="876" spans="1:7" ht="15" customHeight="1">
      <c r="A876" s="492" t="s">
        <v>430</v>
      </c>
      <c r="B876" s="493"/>
      <c r="C876" s="11" t="s">
        <v>399</v>
      </c>
      <c r="D876" s="11" t="s">
        <v>400</v>
      </c>
      <c r="E876" s="11" t="s">
        <v>401</v>
      </c>
      <c r="F876" s="11" t="s">
        <v>402</v>
      </c>
      <c r="G876" s="11" t="s">
        <v>403</v>
      </c>
    </row>
    <row r="877" spans="1:7" ht="20.1" customHeight="1">
      <c r="A877" s="16" t="s">
        <v>801</v>
      </c>
      <c r="B877" s="17" t="s">
        <v>802</v>
      </c>
      <c r="C877" s="16" t="s">
        <v>406</v>
      </c>
      <c r="D877" s="16" t="s">
        <v>458</v>
      </c>
      <c r="E877" s="18">
        <v>0.07</v>
      </c>
      <c r="F877" s="19">
        <v>15.23</v>
      </c>
      <c r="G877" s="19">
        <v>1.0661</v>
      </c>
    </row>
    <row r="878" spans="1:7" ht="27.95" customHeight="1">
      <c r="A878" s="16" t="s">
        <v>803</v>
      </c>
      <c r="B878" s="17" t="s">
        <v>804</v>
      </c>
      <c r="C878" s="16" t="s">
        <v>406</v>
      </c>
      <c r="D878" s="16" t="s">
        <v>458</v>
      </c>
      <c r="E878" s="18">
        <v>1</v>
      </c>
      <c r="F878" s="19">
        <v>11.23</v>
      </c>
      <c r="G878" s="19">
        <v>11.23</v>
      </c>
    </row>
    <row r="879" spans="1:7" ht="15" customHeight="1">
      <c r="A879" s="1"/>
      <c r="B879" s="1"/>
      <c r="C879" s="1"/>
      <c r="D879" s="1"/>
      <c r="E879" s="494" t="s">
        <v>440</v>
      </c>
      <c r="F879" s="495"/>
      <c r="G879" s="20">
        <v>12.3</v>
      </c>
    </row>
    <row r="880" spans="1:7" ht="15" customHeight="1">
      <c r="A880" s="492" t="s">
        <v>419</v>
      </c>
      <c r="B880" s="493"/>
      <c r="C880" s="11" t="s">
        <v>399</v>
      </c>
      <c r="D880" s="11" t="s">
        <v>400</v>
      </c>
      <c r="E880" s="11" t="s">
        <v>401</v>
      </c>
      <c r="F880" s="11" t="s">
        <v>402</v>
      </c>
      <c r="G880" s="11" t="s">
        <v>403</v>
      </c>
    </row>
    <row r="881" spans="1:7" ht="20.1" customHeight="1">
      <c r="A881" s="16" t="s">
        <v>542</v>
      </c>
      <c r="B881" s="17" t="s">
        <v>543</v>
      </c>
      <c r="C881" s="16" t="s">
        <v>406</v>
      </c>
      <c r="D881" s="16" t="s">
        <v>407</v>
      </c>
      <c r="E881" s="18">
        <v>0.012</v>
      </c>
      <c r="F881" s="19">
        <v>158.26</v>
      </c>
      <c r="G881" s="19">
        <v>1.89912</v>
      </c>
    </row>
    <row r="882" spans="1:7" ht="20.1" customHeight="1">
      <c r="A882" s="16" t="s">
        <v>544</v>
      </c>
      <c r="B882" s="17" t="s">
        <v>543</v>
      </c>
      <c r="C882" s="16" t="s">
        <v>406</v>
      </c>
      <c r="D882" s="16" t="s">
        <v>407</v>
      </c>
      <c r="E882" s="18">
        <v>0.008</v>
      </c>
      <c r="F882" s="19">
        <v>49.16</v>
      </c>
      <c r="G882" s="19">
        <v>0.39328</v>
      </c>
    </row>
    <row r="883" spans="1:7" ht="36" customHeight="1">
      <c r="A883" s="16" t="s">
        <v>805</v>
      </c>
      <c r="B883" s="17" t="s">
        <v>806</v>
      </c>
      <c r="C883" s="16" t="s">
        <v>406</v>
      </c>
      <c r="D883" s="16" t="s">
        <v>407</v>
      </c>
      <c r="E883" s="18">
        <v>0.1</v>
      </c>
      <c r="F883" s="19">
        <v>8.58</v>
      </c>
      <c r="G883" s="19">
        <v>0.858</v>
      </c>
    </row>
    <row r="884" spans="1:7" ht="36" customHeight="1">
      <c r="A884" s="16" t="s">
        <v>807</v>
      </c>
      <c r="B884" s="17" t="s">
        <v>806</v>
      </c>
      <c r="C884" s="16" t="s">
        <v>406</v>
      </c>
      <c r="D884" s="16" t="s">
        <v>407</v>
      </c>
      <c r="E884" s="18">
        <v>0.2</v>
      </c>
      <c r="F884" s="19">
        <v>0.19</v>
      </c>
      <c r="G884" s="19">
        <v>0.038</v>
      </c>
    </row>
    <row r="885" spans="1:7" ht="15" customHeight="1">
      <c r="A885" s="1"/>
      <c r="B885" s="1"/>
      <c r="C885" s="1"/>
      <c r="D885" s="1"/>
      <c r="E885" s="494" t="s">
        <v>424</v>
      </c>
      <c r="F885" s="495"/>
      <c r="G885" s="20">
        <v>3.19</v>
      </c>
    </row>
    <row r="886" spans="1:7" ht="15" customHeight="1">
      <c r="A886" s="1"/>
      <c r="B886" s="1"/>
      <c r="C886" s="1"/>
      <c r="D886" s="1"/>
      <c r="E886" s="496" t="s">
        <v>425</v>
      </c>
      <c r="F886" s="497"/>
      <c r="G886" s="10">
        <v>16.81</v>
      </c>
    </row>
    <row r="887" spans="1:7" ht="9.95" customHeight="1">
      <c r="A887" s="1"/>
      <c r="B887" s="1"/>
      <c r="C887" s="498" t="s">
        <v>355</v>
      </c>
      <c r="D887" s="499"/>
      <c r="E887" s="1"/>
      <c r="F887" s="1"/>
      <c r="G887" s="1"/>
    </row>
    <row r="888" spans="1:7" ht="27" customHeight="1">
      <c r="A888" s="485" t="s">
        <v>808</v>
      </c>
      <c r="B888" s="486"/>
      <c r="C888" s="486"/>
      <c r="D888" s="486"/>
      <c r="E888" s="486"/>
      <c r="F888" s="486"/>
      <c r="G888" s="486"/>
    </row>
    <row r="889" spans="1:7" ht="15" customHeight="1">
      <c r="A889" s="492" t="s">
        <v>398</v>
      </c>
      <c r="B889" s="493"/>
      <c r="C889" s="11" t="s">
        <v>399</v>
      </c>
      <c r="D889" s="11" t="s">
        <v>400</v>
      </c>
      <c r="E889" s="11" t="s">
        <v>401</v>
      </c>
      <c r="F889" s="11" t="s">
        <v>402</v>
      </c>
      <c r="G889" s="11" t="s">
        <v>403</v>
      </c>
    </row>
    <row r="890" spans="1:7" ht="20.1" customHeight="1">
      <c r="A890" s="16" t="s">
        <v>414</v>
      </c>
      <c r="B890" s="17" t="s">
        <v>809</v>
      </c>
      <c r="C890" s="16" t="s">
        <v>406</v>
      </c>
      <c r="D890" s="16" t="s">
        <v>407</v>
      </c>
      <c r="E890" s="18">
        <v>0.015</v>
      </c>
      <c r="F890" s="19">
        <v>14.34</v>
      </c>
      <c r="G890" s="19">
        <v>0.2658636</v>
      </c>
    </row>
    <row r="891" spans="1:7" ht="15" customHeight="1">
      <c r="A891" s="1"/>
      <c r="B891" s="1"/>
      <c r="C891" s="1"/>
      <c r="D891" s="1"/>
      <c r="E891" s="494" t="s">
        <v>418</v>
      </c>
      <c r="F891" s="495"/>
      <c r="G891" s="20">
        <v>0.27</v>
      </c>
    </row>
    <row r="892" spans="1:7" ht="15" customHeight="1">
      <c r="A892" s="492" t="s">
        <v>419</v>
      </c>
      <c r="B892" s="493"/>
      <c r="C892" s="11" t="s">
        <v>399</v>
      </c>
      <c r="D892" s="11" t="s">
        <v>400</v>
      </c>
      <c r="E892" s="11" t="s">
        <v>401</v>
      </c>
      <c r="F892" s="11" t="s">
        <v>402</v>
      </c>
      <c r="G892" s="11" t="s">
        <v>403</v>
      </c>
    </row>
    <row r="893" spans="1:7" ht="20.1" customHeight="1">
      <c r="A893" s="16" t="s">
        <v>584</v>
      </c>
      <c r="B893" s="17" t="s">
        <v>585</v>
      </c>
      <c r="C893" s="16" t="s">
        <v>406</v>
      </c>
      <c r="D893" s="16" t="s">
        <v>407</v>
      </c>
      <c r="E893" s="18">
        <v>0.0076</v>
      </c>
      <c r="F893" s="19">
        <v>213.06</v>
      </c>
      <c r="G893" s="19">
        <v>1.619256</v>
      </c>
    </row>
    <row r="894" spans="1:7" ht="20.1" customHeight="1">
      <c r="A894" s="16" t="s">
        <v>810</v>
      </c>
      <c r="B894" s="17" t="s">
        <v>585</v>
      </c>
      <c r="C894" s="16" t="s">
        <v>406</v>
      </c>
      <c r="D894" s="16" t="s">
        <v>407</v>
      </c>
      <c r="E894" s="18">
        <v>0.00018</v>
      </c>
      <c r="F894" s="19">
        <v>60.17</v>
      </c>
      <c r="G894" s="19">
        <v>0.0108306</v>
      </c>
    </row>
    <row r="895" spans="1:7" ht="20.1" customHeight="1">
      <c r="A895" s="16" t="s">
        <v>734</v>
      </c>
      <c r="B895" s="17" t="s">
        <v>735</v>
      </c>
      <c r="C895" s="16" t="s">
        <v>406</v>
      </c>
      <c r="D895" s="16" t="s">
        <v>407</v>
      </c>
      <c r="E895" s="18">
        <v>6.36E-05</v>
      </c>
      <c r="F895" s="19">
        <v>165.31</v>
      </c>
      <c r="G895" s="19">
        <v>0.010513716</v>
      </c>
    </row>
    <row r="896" spans="1:7" ht="20.1" customHeight="1">
      <c r="A896" s="16" t="s">
        <v>736</v>
      </c>
      <c r="B896" s="17" t="s">
        <v>735</v>
      </c>
      <c r="C896" s="16" t="s">
        <v>406</v>
      </c>
      <c r="D896" s="16" t="s">
        <v>407</v>
      </c>
      <c r="E896" s="18">
        <v>0.00057</v>
      </c>
      <c r="F896" s="19">
        <v>51.21</v>
      </c>
      <c r="G896" s="19">
        <v>0.0291897</v>
      </c>
    </row>
    <row r="897" spans="1:7" ht="20.1" customHeight="1">
      <c r="A897" s="16" t="s">
        <v>811</v>
      </c>
      <c r="B897" s="17" t="s">
        <v>812</v>
      </c>
      <c r="C897" s="16" t="s">
        <v>406</v>
      </c>
      <c r="D897" s="16" t="s">
        <v>407</v>
      </c>
      <c r="E897" s="18">
        <v>0.0076</v>
      </c>
      <c r="F897" s="19">
        <v>447.72</v>
      </c>
      <c r="G897" s="19">
        <v>3.402672</v>
      </c>
    </row>
    <row r="898" spans="1:7" ht="20.1" customHeight="1">
      <c r="A898" s="16" t="s">
        <v>813</v>
      </c>
      <c r="B898" s="17" t="s">
        <v>812</v>
      </c>
      <c r="C898" s="16" t="s">
        <v>406</v>
      </c>
      <c r="D898" s="16" t="s">
        <v>407</v>
      </c>
      <c r="E898" s="18">
        <v>0.00018</v>
      </c>
      <c r="F898" s="19">
        <v>176.87</v>
      </c>
      <c r="G898" s="19">
        <v>0.0318366</v>
      </c>
    </row>
    <row r="899" spans="1:7" ht="15" customHeight="1">
      <c r="A899" s="1"/>
      <c r="B899" s="1"/>
      <c r="C899" s="1"/>
      <c r="D899" s="1"/>
      <c r="E899" s="494" t="s">
        <v>424</v>
      </c>
      <c r="F899" s="495"/>
      <c r="G899" s="20">
        <v>5.1</v>
      </c>
    </row>
    <row r="900" spans="1:7" ht="15" customHeight="1">
      <c r="A900" s="1"/>
      <c r="B900" s="1"/>
      <c r="C900" s="1"/>
      <c r="D900" s="1"/>
      <c r="E900" s="496" t="s">
        <v>425</v>
      </c>
      <c r="F900" s="497"/>
      <c r="G900" s="10">
        <v>5.36</v>
      </c>
    </row>
    <row r="901" spans="1:7" ht="9.95" customHeight="1">
      <c r="A901" s="1"/>
      <c r="B901" s="1"/>
      <c r="C901" s="498" t="s">
        <v>355</v>
      </c>
      <c r="D901" s="499"/>
      <c r="E901" s="1"/>
      <c r="F901" s="1"/>
      <c r="G901" s="1"/>
    </row>
    <row r="902" spans="1:7" ht="20.1" customHeight="1">
      <c r="A902" s="485" t="s">
        <v>814</v>
      </c>
      <c r="B902" s="486"/>
      <c r="C902" s="486"/>
      <c r="D902" s="486"/>
      <c r="E902" s="486"/>
      <c r="F902" s="486"/>
      <c r="G902" s="486"/>
    </row>
    <row r="903" spans="1:7" ht="15" customHeight="1">
      <c r="A903" s="492" t="s">
        <v>398</v>
      </c>
      <c r="B903" s="493"/>
      <c r="C903" s="11" t="s">
        <v>399</v>
      </c>
      <c r="D903" s="11" t="s">
        <v>400</v>
      </c>
      <c r="E903" s="11" t="s">
        <v>401</v>
      </c>
      <c r="F903" s="11" t="s">
        <v>402</v>
      </c>
      <c r="G903" s="11" t="s">
        <v>403</v>
      </c>
    </row>
    <row r="904" spans="1:7" ht="20.1" customHeight="1">
      <c r="A904" s="16" t="s">
        <v>815</v>
      </c>
      <c r="B904" s="17" t="s">
        <v>816</v>
      </c>
      <c r="C904" s="16" t="s">
        <v>406</v>
      </c>
      <c r="D904" s="16" t="s">
        <v>407</v>
      </c>
      <c r="E904" s="18">
        <v>176</v>
      </c>
      <c r="F904" s="19">
        <v>32.98</v>
      </c>
      <c r="G904" s="19">
        <v>5804.48</v>
      </c>
    </row>
    <row r="905" spans="1:7" ht="15" customHeight="1">
      <c r="A905" s="1"/>
      <c r="B905" s="1"/>
      <c r="C905" s="1"/>
      <c r="D905" s="1"/>
      <c r="E905" s="494" t="s">
        <v>418</v>
      </c>
      <c r="F905" s="495"/>
      <c r="G905" s="20">
        <v>5804.48</v>
      </c>
    </row>
    <row r="906" spans="1:7" ht="15" customHeight="1">
      <c r="A906" s="1"/>
      <c r="B906" s="1"/>
      <c r="C906" s="1"/>
      <c r="D906" s="1"/>
      <c r="E906" s="496" t="s">
        <v>425</v>
      </c>
      <c r="F906" s="497"/>
      <c r="G906" s="10">
        <v>5804.48</v>
      </c>
    </row>
    <row r="907" spans="1:7" ht="9.95" customHeight="1">
      <c r="A907" s="1"/>
      <c r="B907" s="1"/>
      <c r="C907" s="498" t="s">
        <v>355</v>
      </c>
      <c r="D907" s="499"/>
      <c r="E907" s="1"/>
      <c r="F907" s="1"/>
      <c r="G907" s="1"/>
    </row>
    <row r="908" spans="1:7" ht="20.1" customHeight="1">
      <c r="A908" s="485" t="s">
        <v>817</v>
      </c>
      <c r="B908" s="486"/>
      <c r="C908" s="486"/>
      <c r="D908" s="486"/>
      <c r="E908" s="486"/>
      <c r="F908" s="486"/>
      <c r="G908" s="486"/>
    </row>
    <row r="909" spans="1:7" ht="15" customHeight="1">
      <c r="A909" s="492" t="s">
        <v>398</v>
      </c>
      <c r="B909" s="493"/>
      <c r="C909" s="11" t="s">
        <v>399</v>
      </c>
      <c r="D909" s="11" t="s">
        <v>400</v>
      </c>
      <c r="E909" s="11" t="s">
        <v>401</v>
      </c>
      <c r="F909" s="11" t="s">
        <v>402</v>
      </c>
      <c r="G909" s="11" t="s">
        <v>403</v>
      </c>
    </row>
    <row r="910" spans="1:7" ht="20.1" customHeight="1">
      <c r="A910" s="16" t="s">
        <v>818</v>
      </c>
      <c r="B910" s="17" t="s">
        <v>819</v>
      </c>
      <c r="C910" s="16" t="s">
        <v>406</v>
      </c>
      <c r="D910" s="16" t="s">
        <v>407</v>
      </c>
      <c r="E910" s="18">
        <v>176</v>
      </c>
      <c r="F910" s="19">
        <v>23.45</v>
      </c>
      <c r="G910" s="19">
        <v>4127.2</v>
      </c>
    </row>
    <row r="911" spans="1:7" ht="15" customHeight="1">
      <c r="A911" s="1"/>
      <c r="B911" s="1"/>
      <c r="C911" s="1"/>
      <c r="D911" s="1"/>
      <c r="E911" s="494" t="s">
        <v>418</v>
      </c>
      <c r="F911" s="495"/>
      <c r="G911" s="20">
        <v>4127.2</v>
      </c>
    </row>
    <row r="912" spans="1:7" ht="15" customHeight="1">
      <c r="A912" s="1"/>
      <c r="B912" s="1"/>
      <c r="C912" s="1"/>
      <c r="D912" s="1"/>
      <c r="E912" s="496" t="s">
        <v>425</v>
      </c>
      <c r="F912" s="497"/>
      <c r="G912" s="10">
        <v>4127.2</v>
      </c>
    </row>
    <row r="913" spans="1:7" ht="9.95" customHeight="1">
      <c r="A913" s="1"/>
      <c r="B913" s="1"/>
      <c r="C913" s="498" t="s">
        <v>355</v>
      </c>
      <c r="D913" s="499"/>
      <c r="E913" s="1"/>
      <c r="F913" s="1"/>
      <c r="G913" s="1"/>
    </row>
    <row r="914" spans="1:7" ht="36" customHeight="1">
      <c r="A914" s="485" t="s">
        <v>820</v>
      </c>
      <c r="B914" s="486"/>
      <c r="C914" s="486"/>
      <c r="D914" s="486"/>
      <c r="E914" s="486"/>
      <c r="F914" s="486"/>
      <c r="G914" s="486"/>
    </row>
    <row r="915" spans="1:7" ht="15" customHeight="1">
      <c r="A915" s="492" t="s">
        <v>398</v>
      </c>
      <c r="B915" s="493"/>
      <c r="C915" s="11" t="s">
        <v>399</v>
      </c>
      <c r="D915" s="11" t="s">
        <v>400</v>
      </c>
      <c r="E915" s="11" t="s">
        <v>401</v>
      </c>
      <c r="F915" s="11" t="s">
        <v>402</v>
      </c>
      <c r="G915" s="11" t="s">
        <v>403</v>
      </c>
    </row>
    <row r="916" spans="1:7" ht="20.1" customHeight="1">
      <c r="A916" s="16" t="s">
        <v>753</v>
      </c>
      <c r="B916" s="17" t="s">
        <v>754</v>
      </c>
      <c r="C916" s="16" t="s">
        <v>406</v>
      </c>
      <c r="D916" s="16" t="s">
        <v>407</v>
      </c>
      <c r="E916" s="18">
        <v>1</v>
      </c>
      <c r="F916" s="19">
        <v>22.86</v>
      </c>
      <c r="G916" s="19">
        <v>23.5458</v>
      </c>
    </row>
    <row r="917" spans="1:7" ht="20.1" customHeight="1">
      <c r="A917" s="16" t="s">
        <v>821</v>
      </c>
      <c r="B917" s="17" t="s">
        <v>822</v>
      </c>
      <c r="C917" s="16" t="s">
        <v>406</v>
      </c>
      <c r="D917" s="16" t="s">
        <v>407</v>
      </c>
      <c r="E917" s="18">
        <v>0.3</v>
      </c>
      <c r="F917" s="19">
        <v>22.86</v>
      </c>
      <c r="G917" s="19">
        <v>7.06374</v>
      </c>
    </row>
    <row r="918" spans="1:7" ht="20.1" customHeight="1">
      <c r="A918" s="16" t="s">
        <v>755</v>
      </c>
      <c r="B918" s="17" t="s">
        <v>756</v>
      </c>
      <c r="C918" s="16" t="s">
        <v>406</v>
      </c>
      <c r="D918" s="16" t="s">
        <v>407</v>
      </c>
      <c r="E918" s="18">
        <v>1.2</v>
      </c>
      <c r="F918" s="19">
        <v>16.55</v>
      </c>
      <c r="G918" s="19">
        <v>20.4558</v>
      </c>
    </row>
    <row r="919" spans="1:7" ht="15" customHeight="1">
      <c r="A919" s="1"/>
      <c r="B919" s="1"/>
      <c r="C919" s="1"/>
      <c r="D919" s="1"/>
      <c r="E919" s="494" t="s">
        <v>418</v>
      </c>
      <c r="F919" s="495"/>
      <c r="G919" s="20">
        <v>51.07</v>
      </c>
    </row>
    <row r="920" spans="1:7" ht="15" customHeight="1">
      <c r="A920" s="492" t="s">
        <v>430</v>
      </c>
      <c r="B920" s="493"/>
      <c r="C920" s="11" t="s">
        <v>399</v>
      </c>
      <c r="D920" s="11" t="s">
        <v>400</v>
      </c>
      <c r="E920" s="11" t="s">
        <v>401</v>
      </c>
      <c r="F920" s="11" t="s">
        <v>402</v>
      </c>
      <c r="G920" s="11" t="s">
        <v>403</v>
      </c>
    </row>
    <row r="921" spans="1:7" ht="27.95" customHeight="1">
      <c r="A921" s="16" t="s">
        <v>823</v>
      </c>
      <c r="B921" s="17" t="s">
        <v>824</v>
      </c>
      <c r="C921" s="16" t="s">
        <v>406</v>
      </c>
      <c r="D921" s="16" t="s">
        <v>458</v>
      </c>
      <c r="E921" s="18">
        <v>0.125</v>
      </c>
      <c r="F921" s="19">
        <v>1612.4167</v>
      </c>
      <c r="G921" s="19">
        <v>201.5520875</v>
      </c>
    </row>
    <row r="922" spans="1:7" ht="27.95" customHeight="1">
      <c r="A922" s="16" t="s">
        <v>825</v>
      </c>
      <c r="B922" s="17" t="s">
        <v>826</v>
      </c>
      <c r="C922" s="16" t="s">
        <v>406</v>
      </c>
      <c r="D922" s="16" t="s">
        <v>433</v>
      </c>
      <c r="E922" s="18">
        <v>0.5</v>
      </c>
      <c r="F922" s="19">
        <v>9.7</v>
      </c>
      <c r="G922" s="19">
        <v>4.85</v>
      </c>
    </row>
    <row r="923" spans="1:7" ht="20.1" customHeight="1">
      <c r="A923" s="16" t="s">
        <v>731</v>
      </c>
      <c r="B923" s="17" t="s">
        <v>732</v>
      </c>
      <c r="C923" s="16" t="s">
        <v>406</v>
      </c>
      <c r="D923" s="16" t="s">
        <v>562</v>
      </c>
      <c r="E923" s="18">
        <v>0.483</v>
      </c>
      <c r="F923" s="19">
        <v>58</v>
      </c>
      <c r="G923" s="19">
        <v>28.014</v>
      </c>
    </row>
    <row r="924" spans="1:7" ht="15" customHeight="1">
      <c r="A924" s="1"/>
      <c r="B924" s="1"/>
      <c r="C924" s="1"/>
      <c r="D924" s="1"/>
      <c r="E924" s="494" t="s">
        <v>440</v>
      </c>
      <c r="F924" s="495"/>
      <c r="G924" s="20">
        <v>234.41</v>
      </c>
    </row>
    <row r="925" spans="1:7" ht="15" customHeight="1">
      <c r="A925" s="492" t="s">
        <v>419</v>
      </c>
      <c r="B925" s="493"/>
      <c r="C925" s="11" t="s">
        <v>399</v>
      </c>
      <c r="D925" s="11" t="s">
        <v>400</v>
      </c>
      <c r="E925" s="11" t="s">
        <v>401</v>
      </c>
      <c r="F925" s="11" t="s">
        <v>402</v>
      </c>
      <c r="G925" s="11" t="s">
        <v>403</v>
      </c>
    </row>
    <row r="926" spans="1:7" ht="36" customHeight="1">
      <c r="A926" s="16" t="s">
        <v>827</v>
      </c>
      <c r="B926" s="17" t="s">
        <v>575</v>
      </c>
      <c r="C926" s="16" t="s">
        <v>406</v>
      </c>
      <c r="D926" s="16" t="s">
        <v>407</v>
      </c>
      <c r="E926" s="18">
        <v>0.09</v>
      </c>
      <c r="F926" s="19">
        <v>143.4</v>
      </c>
      <c r="G926" s="19">
        <v>12.906</v>
      </c>
    </row>
    <row r="927" spans="1:7" ht="15" customHeight="1">
      <c r="A927" s="1"/>
      <c r="B927" s="1"/>
      <c r="C927" s="1"/>
      <c r="D927" s="1"/>
      <c r="E927" s="494" t="s">
        <v>424</v>
      </c>
      <c r="F927" s="495"/>
      <c r="G927" s="20">
        <v>12.91</v>
      </c>
    </row>
    <row r="928" spans="1:7" ht="15" customHeight="1">
      <c r="A928" s="1"/>
      <c r="B928" s="1"/>
      <c r="C928" s="1"/>
      <c r="D928" s="1"/>
      <c r="E928" s="496" t="s">
        <v>425</v>
      </c>
      <c r="F928" s="497"/>
      <c r="G928" s="10">
        <v>298.38</v>
      </c>
    </row>
    <row r="929" spans="1:7" ht="9.95" customHeight="1">
      <c r="A929" s="1"/>
      <c r="B929" s="1"/>
      <c r="C929" s="498" t="s">
        <v>355</v>
      </c>
      <c r="D929" s="499"/>
      <c r="E929" s="1"/>
      <c r="F929" s="1"/>
      <c r="G929" s="1"/>
    </row>
    <row r="930" spans="1:7" ht="20.1" customHeight="1">
      <c r="A930" s="485" t="s">
        <v>828</v>
      </c>
      <c r="B930" s="486"/>
      <c r="C930" s="486"/>
      <c r="D930" s="486"/>
      <c r="E930" s="486"/>
      <c r="F930" s="486"/>
      <c r="G930" s="486"/>
    </row>
    <row r="931" spans="1:7" ht="15" customHeight="1">
      <c r="A931" s="492" t="s">
        <v>398</v>
      </c>
      <c r="B931" s="493"/>
      <c r="C931" s="11" t="s">
        <v>399</v>
      </c>
      <c r="D931" s="11" t="s">
        <v>400</v>
      </c>
      <c r="E931" s="11" t="s">
        <v>401</v>
      </c>
      <c r="F931" s="11" t="s">
        <v>402</v>
      </c>
      <c r="G931" s="11" t="s">
        <v>403</v>
      </c>
    </row>
    <row r="932" spans="1:7" ht="20.1" customHeight="1">
      <c r="A932" s="16" t="s">
        <v>414</v>
      </c>
      <c r="B932" s="17" t="s">
        <v>429</v>
      </c>
      <c r="C932" s="16" t="s">
        <v>406</v>
      </c>
      <c r="D932" s="16" t="s">
        <v>407</v>
      </c>
      <c r="E932" s="18">
        <v>0.1</v>
      </c>
      <c r="F932" s="19">
        <v>14.34</v>
      </c>
      <c r="G932" s="19">
        <v>1.47702</v>
      </c>
    </row>
    <row r="933" spans="1:7" ht="15" customHeight="1">
      <c r="A933" s="1"/>
      <c r="B933" s="1"/>
      <c r="C933" s="1"/>
      <c r="D933" s="1"/>
      <c r="E933" s="494" t="s">
        <v>418</v>
      </c>
      <c r="F933" s="495"/>
      <c r="G933" s="20">
        <v>1.48</v>
      </c>
    </row>
    <row r="934" spans="1:7" ht="15" customHeight="1">
      <c r="A934" s="492" t="s">
        <v>430</v>
      </c>
      <c r="B934" s="493"/>
      <c r="C934" s="11" t="s">
        <v>399</v>
      </c>
      <c r="D934" s="11" t="s">
        <v>400</v>
      </c>
      <c r="E934" s="11" t="s">
        <v>401</v>
      </c>
      <c r="F934" s="11" t="s">
        <v>402</v>
      </c>
      <c r="G934" s="11" t="s">
        <v>403</v>
      </c>
    </row>
    <row r="935" spans="1:7" ht="15" customHeight="1">
      <c r="A935" s="16" t="s">
        <v>829</v>
      </c>
      <c r="B935" s="17" t="s">
        <v>830</v>
      </c>
      <c r="C935" s="16" t="s">
        <v>406</v>
      </c>
      <c r="D935" s="16" t="s">
        <v>562</v>
      </c>
      <c r="E935" s="18">
        <v>2.5632</v>
      </c>
      <c r="F935" s="19">
        <v>47</v>
      </c>
      <c r="G935" s="19">
        <v>120.4704</v>
      </c>
    </row>
    <row r="936" spans="1:7" ht="15" customHeight="1">
      <c r="A936" s="1"/>
      <c r="B936" s="1"/>
      <c r="C936" s="1"/>
      <c r="D936" s="1"/>
      <c r="E936" s="494" t="s">
        <v>440</v>
      </c>
      <c r="F936" s="495"/>
      <c r="G936" s="20">
        <v>120.47</v>
      </c>
    </row>
    <row r="937" spans="1:7" ht="15" customHeight="1">
      <c r="A937" s="492" t="s">
        <v>419</v>
      </c>
      <c r="B937" s="493"/>
      <c r="C937" s="11" t="s">
        <v>399</v>
      </c>
      <c r="D937" s="11" t="s">
        <v>400</v>
      </c>
      <c r="E937" s="11" t="s">
        <v>401</v>
      </c>
      <c r="F937" s="11" t="s">
        <v>402</v>
      </c>
      <c r="G937" s="11" t="s">
        <v>403</v>
      </c>
    </row>
    <row r="938" spans="1:7" ht="20.1" customHeight="1">
      <c r="A938" s="16" t="s">
        <v>734</v>
      </c>
      <c r="B938" s="17" t="s">
        <v>735</v>
      </c>
      <c r="C938" s="16" t="s">
        <v>406</v>
      </c>
      <c r="D938" s="16" t="s">
        <v>407</v>
      </c>
      <c r="E938" s="18">
        <v>0.0125</v>
      </c>
      <c r="F938" s="19">
        <v>165.31</v>
      </c>
      <c r="G938" s="19">
        <v>2.066375</v>
      </c>
    </row>
    <row r="939" spans="1:7" ht="20.1" customHeight="1">
      <c r="A939" s="16" t="s">
        <v>743</v>
      </c>
      <c r="B939" s="17" t="s">
        <v>744</v>
      </c>
      <c r="C939" s="16" t="s">
        <v>406</v>
      </c>
      <c r="D939" s="16" t="s">
        <v>407</v>
      </c>
      <c r="E939" s="18">
        <v>0.0125</v>
      </c>
      <c r="F939" s="19">
        <v>90.7</v>
      </c>
      <c r="G939" s="19">
        <v>1.13375</v>
      </c>
    </row>
    <row r="940" spans="1:7" ht="36" customHeight="1">
      <c r="A940" s="16" t="s">
        <v>590</v>
      </c>
      <c r="B940" s="17" t="s">
        <v>591</v>
      </c>
      <c r="C940" s="16" t="s">
        <v>406</v>
      </c>
      <c r="D940" s="16" t="s">
        <v>407</v>
      </c>
      <c r="E940" s="18">
        <v>0.0094</v>
      </c>
      <c r="F940" s="19">
        <v>167.01</v>
      </c>
      <c r="G940" s="19">
        <v>1.569894</v>
      </c>
    </row>
    <row r="941" spans="1:7" ht="36" customHeight="1">
      <c r="A941" s="16" t="s">
        <v>592</v>
      </c>
      <c r="B941" s="17" t="s">
        <v>591</v>
      </c>
      <c r="C941" s="16" t="s">
        <v>406</v>
      </c>
      <c r="D941" s="16" t="s">
        <v>407</v>
      </c>
      <c r="E941" s="18">
        <v>0.0031</v>
      </c>
      <c r="F941" s="19">
        <v>50.31</v>
      </c>
      <c r="G941" s="19">
        <v>0.155961</v>
      </c>
    </row>
    <row r="942" spans="1:7" ht="20.1" customHeight="1">
      <c r="A942" s="16" t="s">
        <v>831</v>
      </c>
      <c r="B942" s="17" t="s">
        <v>832</v>
      </c>
      <c r="C942" s="16" t="s">
        <v>406</v>
      </c>
      <c r="D942" s="16" t="s">
        <v>407</v>
      </c>
      <c r="E942" s="18">
        <v>0.0094</v>
      </c>
      <c r="F942" s="19">
        <v>109</v>
      </c>
      <c r="G942" s="19">
        <v>1.0246</v>
      </c>
    </row>
    <row r="943" spans="1:7" ht="20.1" customHeight="1">
      <c r="A943" s="16" t="s">
        <v>833</v>
      </c>
      <c r="B943" s="17" t="s">
        <v>832</v>
      </c>
      <c r="C943" s="16" t="s">
        <v>406</v>
      </c>
      <c r="D943" s="16" t="s">
        <v>407</v>
      </c>
      <c r="E943" s="18">
        <v>0.0031</v>
      </c>
      <c r="F943" s="19">
        <v>41.42</v>
      </c>
      <c r="G943" s="19">
        <v>0.128402</v>
      </c>
    </row>
    <row r="944" spans="1:7" ht="36" customHeight="1">
      <c r="A944" s="16" t="s">
        <v>746</v>
      </c>
      <c r="B944" s="17" t="s">
        <v>747</v>
      </c>
      <c r="C944" s="16" t="s">
        <v>406</v>
      </c>
      <c r="D944" s="16" t="s">
        <v>407</v>
      </c>
      <c r="E944" s="18">
        <v>0.01</v>
      </c>
      <c r="F944" s="19">
        <v>118.86</v>
      </c>
      <c r="G944" s="19">
        <v>1.1886</v>
      </c>
    </row>
    <row r="945" spans="1:7" ht="36" customHeight="1">
      <c r="A945" s="16" t="s">
        <v>748</v>
      </c>
      <c r="B945" s="17" t="s">
        <v>747</v>
      </c>
      <c r="C945" s="16" t="s">
        <v>406</v>
      </c>
      <c r="D945" s="16" t="s">
        <v>407</v>
      </c>
      <c r="E945" s="18">
        <v>0.0025</v>
      </c>
      <c r="F945" s="19">
        <v>49.98</v>
      </c>
      <c r="G945" s="19">
        <v>0.12495</v>
      </c>
    </row>
    <row r="946" spans="1:7" ht="69" customHeight="1">
      <c r="A946" s="16" t="s">
        <v>834</v>
      </c>
      <c r="B946" s="17" t="s">
        <v>835</v>
      </c>
      <c r="C946" s="16" t="s">
        <v>406</v>
      </c>
      <c r="D946" s="16" t="s">
        <v>407</v>
      </c>
      <c r="E946" s="18">
        <v>0.0125</v>
      </c>
      <c r="F946" s="19">
        <v>335.02</v>
      </c>
      <c r="G946" s="19">
        <v>4.18775</v>
      </c>
    </row>
    <row r="947" spans="1:7" ht="44.1" customHeight="1">
      <c r="A947" s="16" t="s">
        <v>836</v>
      </c>
      <c r="B947" s="17" t="s">
        <v>837</v>
      </c>
      <c r="C947" s="16" t="s">
        <v>406</v>
      </c>
      <c r="D947" s="16" t="s">
        <v>407</v>
      </c>
      <c r="E947" s="18">
        <v>0.0125</v>
      </c>
      <c r="F947" s="19">
        <v>9.11</v>
      </c>
      <c r="G947" s="19">
        <v>0.113875</v>
      </c>
    </row>
    <row r="948" spans="1:7" ht="15" customHeight="1">
      <c r="A948" s="1"/>
      <c r="B948" s="1"/>
      <c r="C948" s="1"/>
      <c r="D948" s="1"/>
      <c r="E948" s="494" t="s">
        <v>424</v>
      </c>
      <c r="F948" s="495"/>
      <c r="G948" s="20">
        <v>11.69</v>
      </c>
    </row>
    <row r="949" spans="1:7" ht="15" customHeight="1">
      <c r="A949" s="1"/>
      <c r="B949" s="1"/>
      <c r="C949" s="1"/>
      <c r="D949" s="1"/>
      <c r="E949" s="496" t="s">
        <v>425</v>
      </c>
      <c r="F949" s="497"/>
      <c r="G949" s="10">
        <v>133.64</v>
      </c>
    </row>
    <row r="950" spans="1:7" ht="9.95" customHeight="1">
      <c r="A950" s="1"/>
      <c r="B950" s="1"/>
      <c r="C950" s="498" t="s">
        <v>355</v>
      </c>
      <c r="D950" s="499"/>
      <c r="E950" s="1"/>
      <c r="F950" s="1"/>
      <c r="G950" s="1"/>
    </row>
    <row r="951" spans="1:7" ht="20.1" customHeight="1">
      <c r="A951" s="485" t="s">
        <v>838</v>
      </c>
      <c r="B951" s="486"/>
      <c r="C951" s="486"/>
      <c r="D951" s="486"/>
      <c r="E951" s="486"/>
      <c r="F951" s="486"/>
      <c r="G951" s="486"/>
    </row>
    <row r="952" spans="1:7" ht="15" customHeight="1">
      <c r="A952" s="492" t="s">
        <v>430</v>
      </c>
      <c r="B952" s="493"/>
      <c r="C952" s="11" t="s">
        <v>399</v>
      </c>
      <c r="D952" s="11" t="s">
        <v>400</v>
      </c>
      <c r="E952" s="11" t="s">
        <v>401</v>
      </c>
      <c r="F952" s="11" t="s">
        <v>402</v>
      </c>
      <c r="G952" s="11" t="s">
        <v>403</v>
      </c>
    </row>
    <row r="953" spans="1:7" ht="15" customHeight="1">
      <c r="A953" s="16" t="s">
        <v>839</v>
      </c>
      <c r="B953" s="17" t="s">
        <v>840</v>
      </c>
      <c r="C953" s="16" t="s">
        <v>406</v>
      </c>
      <c r="D953" s="16" t="s">
        <v>439</v>
      </c>
      <c r="E953" s="18">
        <v>64.8</v>
      </c>
      <c r="F953" s="19">
        <v>0.516</v>
      </c>
      <c r="G953" s="19">
        <v>33.4368</v>
      </c>
    </row>
    <row r="954" spans="1:7" ht="15" customHeight="1">
      <c r="A954" s="1"/>
      <c r="B954" s="1"/>
      <c r="C954" s="1"/>
      <c r="D954" s="1"/>
      <c r="E954" s="494" t="s">
        <v>440</v>
      </c>
      <c r="F954" s="495"/>
      <c r="G954" s="20">
        <v>33.44</v>
      </c>
    </row>
    <row r="955" spans="1:7" ht="15" customHeight="1">
      <c r="A955" s="492" t="s">
        <v>419</v>
      </c>
      <c r="B955" s="493"/>
      <c r="C955" s="11" t="s">
        <v>399</v>
      </c>
      <c r="D955" s="11" t="s">
        <v>400</v>
      </c>
      <c r="E955" s="11" t="s">
        <v>401</v>
      </c>
      <c r="F955" s="11" t="s">
        <v>402</v>
      </c>
      <c r="G955" s="11" t="s">
        <v>403</v>
      </c>
    </row>
    <row r="956" spans="1:7" ht="20.1" customHeight="1">
      <c r="A956" s="16" t="s">
        <v>841</v>
      </c>
      <c r="B956" s="17" t="s">
        <v>842</v>
      </c>
      <c r="C956" s="16" t="s">
        <v>406</v>
      </c>
      <c r="D956" s="16" t="s">
        <v>471</v>
      </c>
      <c r="E956" s="18">
        <v>1</v>
      </c>
      <c r="F956" s="19">
        <v>133.64</v>
      </c>
      <c r="G956" s="19">
        <v>133.64</v>
      </c>
    </row>
    <row r="957" spans="1:7" ht="15" customHeight="1">
      <c r="A957" s="1"/>
      <c r="B957" s="1"/>
      <c r="C957" s="1"/>
      <c r="D957" s="1"/>
      <c r="E957" s="494" t="s">
        <v>424</v>
      </c>
      <c r="F957" s="495"/>
      <c r="G957" s="20">
        <v>133.64</v>
      </c>
    </row>
    <row r="958" spans="1:7" ht="15" customHeight="1">
      <c r="A958" s="1"/>
      <c r="B958" s="1"/>
      <c r="C958" s="1"/>
      <c r="D958" s="1"/>
      <c r="E958" s="496" t="s">
        <v>425</v>
      </c>
      <c r="F958" s="497"/>
      <c r="G958" s="10">
        <v>167.07</v>
      </c>
    </row>
    <row r="959" spans="1:7" ht="9.95" customHeight="1">
      <c r="A959" s="1"/>
      <c r="B959" s="1"/>
      <c r="C959" s="498" t="s">
        <v>355</v>
      </c>
      <c r="D959" s="499"/>
      <c r="E959" s="1"/>
      <c r="F959" s="1"/>
      <c r="G959" s="1"/>
    </row>
    <row r="960" spans="1:7" ht="20.1" customHeight="1">
      <c r="A960" s="485" t="s">
        <v>843</v>
      </c>
      <c r="B960" s="486"/>
      <c r="C960" s="486"/>
      <c r="D960" s="486"/>
      <c r="E960" s="486"/>
      <c r="F960" s="486"/>
      <c r="G960" s="486"/>
    </row>
    <row r="961" spans="1:7" ht="15" customHeight="1">
      <c r="A961" s="492" t="s">
        <v>398</v>
      </c>
      <c r="B961" s="493"/>
      <c r="C961" s="11" t="s">
        <v>399</v>
      </c>
      <c r="D961" s="11" t="s">
        <v>400</v>
      </c>
      <c r="E961" s="11" t="s">
        <v>401</v>
      </c>
      <c r="F961" s="11" t="s">
        <v>402</v>
      </c>
      <c r="G961" s="11" t="s">
        <v>403</v>
      </c>
    </row>
    <row r="962" spans="1:7" ht="20.1" customHeight="1">
      <c r="A962" s="16" t="s">
        <v>414</v>
      </c>
      <c r="B962" s="17" t="s">
        <v>429</v>
      </c>
      <c r="C962" s="16" t="s">
        <v>406</v>
      </c>
      <c r="D962" s="16" t="s">
        <v>407</v>
      </c>
      <c r="E962" s="18">
        <v>0.1</v>
      </c>
      <c r="F962" s="19">
        <v>14.34</v>
      </c>
      <c r="G962" s="19">
        <v>1.47702</v>
      </c>
    </row>
    <row r="963" spans="1:7" ht="15" customHeight="1">
      <c r="A963" s="1"/>
      <c r="B963" s="1"/>
      <c r="C963" s="1"/>
      <c r="D963" s="1"/>
      <c r="E963" s="494" t="s">
        <v>418</v>
      </c>
      <c r="F963" s="495"/>
      <c r="G963" s="20">
        <v>1.48</v>
      </c>
    </row>
    <row r="964" spans="1:7" ht="15" customHeight="1">
      <c r="A964" s="492" t="s">
        <v>430</v>
      </c>
      <c r="B964" s="493"/>
      <c r="C964" s="11" t="s">
        <v>399</v>
      </c>
      <c r="D964" s="11" t="s">
        <v>400</v>
      </c>
      <c r="E964" s="11" t="s">
        <v>401</v>
      </c>
      <c r="F964" s="11" t="s">
        <v>402</v>
      </c>
      <c r="G964" s="11" t="s">
        <v>403</v>
      </c>
    </row>
    <row r="965" spans="1:7" ht="20.1" customHeight="1">
      <c r="A965" s="16" t="s">
        <v>844</v>
      </c>
      <c r="B965" s="17" t="s">
        <v>845</v>
      </c>
      <c r="C965" s="16" t="s">
        <v>406</v>
      </c>
      <c r="D965" s="16" t="s">
        <v>562</v>
      </c>
      <c r="E965" s="18">
        <v>2.288</v>
      </c>
      <c r="F965" s="19">
        <v>36.69</v>
      </c>
      <c r="G965" s="19">
        <v>83.94672</v>
      </c>
    </row>
    <row r="966" spans="1:7" ht="15" customHeight="1">
      <c r="A966" s="1"/>
      <c r="B966" s="1"/>
      <c r="C966" s="1"/>
      <c r="D966" s="1"/>
      <c r="E966" s="494" t="s">
        <v>440</v>
      </c>
      <c r="F966" s="495"/>
      <c r="G966" s="20">
        <v>83.95</v>
      </c>
    </row>
    <row r="967" spans="1:7" ht="15" customHeight="1">
      <c r="A967" s="492" t="s">
        <v>419</v>
      </c>
      <c r="B967" s="493"/>
      <c r="C967" s="11" t="s">
        <v>399</v>
      </c>
      <c r="D967" s="11" t="s">
        <v>400</v>
      </c>
      <c r="E967" s="11" t="s">
        <v>401</v>
      </c>
      <c r="F967" s="11" t="s">
        <v>402</v>
      </c>
      <c r="G967" s="11" t="s">
        <v>403</v>
      </c>
    </row>
    <row r="968" spans="1:7" ht="20.1" customHeight="1">
      <c r="A968" s="16" t="s">
        <v>734</v>
      </c>
      <c r="B968" s="17" t="s">
        <v>735</v>
      </c>
      <c r="C968" s="16" t="s">
        <v>406</v>
      </c>
      <c r="D968" s="16" t="s">
        <v>407</v>
      </c>
      <c r="E968" s="18">
        <v>0.0125</v>
      </c>
      <c r="F968" s="19">
        <v>165.31</v>
      </c>
      <c r="G968" s="19">
        <v>2.066375</v>
      </c>
    </row>
    <row r="969" spans="1:7" ht="20.1" customHeight="1">
      <c r="A969" s="16" t="s">
        <v>743</v>
      </c>
      <c r="B969" s="17" t="s">
        <v>744</v>
      </c>
      <c r="C969" s="16" t="s">
        <v>406</v>
      </c>
      <c r="D969" s="16" t="s">
        <v>407</v>
      </c>
      <c r="E969" s="18">
        <v>0.0125</v>
      </c>
      <c r="F969" s="19">
        <v>90.7</v>
      </c>
      <c r="G969" s="19">
        <v>1.13375</v>
      </c>
    </row>
    <row r="970" spans="1:7" ht="36" customHeight="1">
      <c r="A970" s="16" t="s">
        <v>590</v>
      </c>
      <c r="B970" s="17" t="s">
        <v>591</v>
      </c>
      <c r="C970" s="16" t="s">
        <v>406</v>
      </c>
      <c r="D970" s="16" t="s">
        <v>407</v>
      </c>
      <c r="E970" s="18">
        <v>0.0094</v>
      </c>
      <c r="F970" s="19">
        <v>167.01</v>
      </c>
      <c r="G970" s="19">
        <v>1.569894</v>
      </c>
    </row>
    <row r="971" spans="1:7" ht="36" customHeight="1">
      <c r="A971" s="16" t="s">
        <v>592</v>
      </c>
      <c r="B971" s="17" t="s">
        <v>591</v>
      </c>
      <c r="C971" s="16" t="s">
        <v>406</v>
      </c>
      <c r="D971" s="16" t="s">
        <v>407</v>
      </c>
      <c r="E971" s="18">
        <v>0.0031</v>
      </c>
      <c r="F971" s="19">
        <v>50.31</v>
      </c>
      <c r="G971" s="19">
        <v>0.155961</v>
      </c>
    </row>
    <row r="972" spans="1:7" ht="20.1" customHeight="1">
      <c r="A972" s="16" t="s">
        <v>831</v>
      </c>
      <c r="B972" s="17" t="s">
        <v>832</v>
      </c>
      <c r="C972" s="16" t="s">
        <v>406</v>
      </c>
      <c r="D972" s="16" t="s">
        <v>407</v>
      </c>
      <c r="E972" s="18">
        <v>0.0094</v>
      </c>
      <c r="F972" s="19">
        <v>109</v>
      </c>
      <c r="G972" s="19">
        <v>1.0246</v>
      </c>
    </row>
    <row r="973" spans="1:7" ht="20.1" customHeight="1">
      <c r="A973" s="16" t="s">
        <v>833</v>
      </c>
      <c r="B973" s="17" t="s">
        <v>832</v>
      </c>
      <c r="C973" s="16" t="s">
        <v>406</v>
      </c>
      <c r="D973" s="16" t="s">
        <v>407</v>
      </c>
      <c r="E973" s="18">
        <v>0.0031</v>
      </c>
      <c r="F973" s="19">
        <v>41.42</v>
      </c>
      <c r="G973" s="19">
        <v>0.128402</v>
      </c>
    </row>
    <row r="974" spans="1:7" ht="36" customHeight="1">
      <c r="A974" s="16" t="s">
        <v>746</v>
      </c>
      <c r="B974" s="17" t="s">
        <v>747</v>
      </c>
      <c r="C974" s="16" t="s">
        <v>406</v>
      </c>
      <c r="D974" s="16" t="s">
        <v>407</v>
      </c>
      <c r="E974" s="18">
        <v>0.01</v>
      </c>
      <c r="F974" s="19">
        <v>118.86</v>
      </c>
      <c r="G974" s="19">
        <v>1.1886</v>
      </c>
    </row>
    <row r="975" spans="1:7" ht="36" customHeight="1">
      <c r="A975" s="16" t="s">
        <v>748</v>
      </c>
      <c r="B975" s="17" t="s">
        <v>747</v>
      </c>
      <c r="C975" s="16" t="s">
        <v>406</v>
      </c>
      <c r="D975" s="16" t="s">
        <v>407</v>
      </c>
      <c r="E975" s="18">
        <v>0.0025</v>
      </c>
      <c r="F975" s="19">
        <v>49.98</v>
      </c>
      <c r="G975" s="19">
        <v>0.12495</v>
      </c>
    </row>
    <row r="976" spans="1:7" ht="44.1" customHeight="1">
      <c r="A976" s="16" t="s">
        <v>836</v>
      </c>
      <c r="B976" s="17" t="s">
        <v>837</v>
      </c>
      <c r="C976" s="16" t="s">
        <v>406</v>
      </c>
      <c r="D976" s="16" t="s">
        <v>407</v>
      </c>
      <c r="E976" s="18">
        <v>0.0125</v>
      </c>
      <c r="F976" s="19">
        <v>9.11</v>
      </c>
      <c r="G976" s="19">
        <v>0.113875</v>
      </c>
    </row>
    <row r="977" spans="1:7" ht="15" customHeight="1">
      <c r="A977" s="1"/>
      <c r="B977" s="1"/>
      <c r="C977" s="1"/>
      <c r="D977" s="1"/>
      <c r="E977" s="494" t="s">
        <v>424</v>
      </c>
      <c r="F977" s="495"/>
      <c r="G977" s="20">
        <v>7.5</v>
      </c>
    </row>
    <row r="978" spans="1:7" ht="15" customHeight="1">
      <c r="A978" s="1"/>
      <c r="B978" s="1"/>
      <c r="C978" s="1"/>
      <c r="D978" s="1"/>
      <c r="E978" s="496" t="s">
        <v>425</v>
      </c>
      <c r="F978" s="497"/>
      <c r="G978" s="10">
        <v>92.93</v>
      </c>
    </row>
    <row r="979" spans="1:7" ht="9.95" customHeight="1">
      <c r="A979" s="1"/>
      <c r="B979" s="1"/>
      <c r="C979" s="498" t="s">
        <v>355</v>
      </c>
      <c r="D979" s="499"/>
      <c r="E979" s="1"/>
      <c r="F979" s="1"/>
      <c r="G979" s="1"/>
    </row>
    <row r="980" spans="1:7" ht="20.1" customHeight="1">
      <c r="A980" s="485" t="s">
        <v>846</v>
      </c>
      <c r="B980" s="486"/>
      <c r="C980" s="486"/>
      <c r="D980" s="486"/>
      <c r="E980" s="486"/>
      <c r="F980" s="486"/>
      <c r="G980" s="486"/>
    </row>
    <row r="981" spans="1:7" ht="15" customHeight="1">
      <c r="A981" s="492" t="s">
        <v>398</v>
      </c>
      <c r="B981" s="493"/>
      <c r="C981" s="11" t="s">
        <v>399</v>
      </c>
      <c r="D981" s="11" t="s">
        <v>400</v>
      </c>
      <c r="E981" s="11" t="s">
        <v>401</v>
      </c>
      <c r="F981" s="11" t="s">
        <v>402</v>
      </c>
      <c r="G981" s="11" t="s">
        <v>403</v>
      </c>
    </row>
    <row r="982" spans="1:7" ht="20.1" customHeight="1">
      <c r="A982" s="16" t="s">
        <v>847</v>
      </c>
      <c r="B982" s="17" t="s">
        <v>848</v>
      </c>
      <c r="C982" s="16" t="s">
        <v>406</v>
      </c>
      <c r="D982" s="16" t="s">
        <v>407</v>
      </c>
      <c r="E982" s="18">
        <v>0.4</v>
      </c>
      <c r="F982" s="19">
        <v>19.81</v>
      </c>
      <c r="G982" s="19">
        <v>8.16172</v>
      </c>
    </row>
    <row r="983" spans="1:7" ht="20.1" customHeight="1">
      <c r="A983" s="16" t="s">
        <v>414</v>
      </c>
      <c r="B983" s="17" t="s">
        <v>429</v>
      </c>
      <c r="C983" s="16" t="s">
        <v>406</v>
      </c>
      <c r="D983" s="16" t="s">
        <v>407</v>
      </c>
      <c r="E983" s="18">
        <v>1.4</v>
      </c>
      <c r="F983" s="19">
        <v>14.34</v>
      </c>
      <c r="G983" s="19">
        <v>20.67828</v>
      </c>
    </row>
    <row r="984" spans="1:7" ht="15" customHeight="1">
      <c r="A984" s="1"/>
      <c r="B984" s="1"/>
      <c r="C984" s="1"/>
      <c r="D984" s="1"/>
      <c r="E984" s="494" t="s">
        <v>418</v>
      </c>
      <c r="F984" s="495"/>
      <c r="G984" s="20">
        <v>28.84</v>
      </c>
    </row>
    <row r="985" spans="1:7" ht="15" customHeight="1">
      <c r="A985" s="492" t="s">
        <v>430</v>
      </c>
      <c r="B985" s="493"/>
      <c r="C985" s="11" t="s">
        <v>399</v>
      </c>
      <c r="D985" s="11" t="s">
        <v>400</v>
      </c>
      <c r="E985" s="11" t="s">
        <v>401</v>
      </c>
      <c r="F985" s="11" t="s">
        <v>402</v>
      </c>
      <c r="G985" s="11" t="s">
        <v>403</v>
      </c>
    </row>
    <row r="986" spans="1:7" ht="15" customHeight="1">
      <c r="A986" s="16" t="s">
        <v>849</v>
      </c>
      <c r="B986" s="17" t="s">
        <v>850</v>
      </c>
      <c r="C986" s="16" t="s">
        <v>406</v>
      </c>
      <c r="D986" s="16" t="s">
        <v>458</v>
      </c>
      <c r="E986" s="18">
        <v>42</v>
      </c>
      <c r="F986" s="19">
        <v>1</v>
      </c>
      <c r="G986" s="19">
        <v>42</v>
      </c>
    </row>
    <row r="987" spans="1:7" ht="20.1" customHeight="1">
      <c r="A987" s="16" t="s">
        <v>851</v>
      </c>
      <c r="B987" s="17" t="s">
        <v>852</v>
      </c>
      <c r="C987" s="16" t="s">
        <v>406</v>
      </c>
      <c r="D987" s="16" t="s">
        <v>562</v>
      </c>
      <c r="E987" s="18">
        <v>0.1872</v>
      </c>
      <c r="F987" s="19">
        <v>37</v>
      </c>
      <c r="G987" s="19">
        <v>6.9264</v>
      </c>
    </row>
    <row r="988" spans="1:7" ht="15" customHeight="1">
      <c r="A988" s="1"/>
      <c r="B988" s="1"/>
      <c r="C988" s="1"/>
      <c r="D988" s="1"/>
      <c r="E988" s="494" t="s">
        <v>440</v>
      </c>
      <c r="F988" s="495"/>
      <c r="G988" s="20">
        <v>48.93</v>
      </c>
    </row>
    <row r="989" spans="1:7" ht="15" customHeight="1">
      <c r="A989" s="492" t="s">
        <v>419</v>
      </c>
      <c r="B989" s="493"/>
      <c r="C989" s="11" t="s">
        <v>399</v>
      </c>
      <c r="D989" s="11" t="s">
        <v>400</v>
      </c>
      <c r="E989" s="11" t="s">
        <v>401</v>
      </c>
      <c r="F989" s="11" t="s">
        <v>402</v>
      </c>
      <c r="G989" s="11" t="s">
        <v>403</v>
      </c>
    </row>
    <row r="990" spans="1:7" ht="20.1" customHeight="1">
      <c r="A990" s="16" t="s">
        <v>469</v>
      </c>
      <c r="B990" s="17" t="s">
        <v>470</v>
      </c>
      <c r="C990" s="16" t="s">
        <v>406</v>
      </c>
      <c r="D990" s="16" t="s">
        <v>471</v>
      </c>
      <c r="E990" s="18">
        <v>0.02</v>
      </c>
      <c r="F990" s="19">
        <v>393</v>
      </c>
      <c r="G990" s="19">
        <v>7.86</v>
      </c>
    </row>
    <row r="991" spans="1:7" ht="20.1" customHeight="1">
      <c r="A991" s="16" t="s">
        <v>853</v>
      </c>
      <c r="B991" s="17" t="s">
        <v>854</v>
      </c>
      <c r="C991" s="16" t="s">
        <v>406</v>
      </c>
      <c r="D991" s="16" t="s">
        <v>407</v>
      </c>
      <c r="E991" s="18">
        <v>0.0055</v>
      </c>
      <c r="F991" s="19">
        <v>98.71</v>
      </c>
      <c r="G991" s="19">
        <v>0.542905</v>
      </c>
    </row>
    <row r="992" spans="1:7" ht="20.1" customHeight="1">
      <c r="A992" s="16" t="s">
        <v>855</v>
      </c>
      <c r="B992" s="17" t="s">
        <v>856</v>
      </c>
      <c r="C992" s="16" t="s">
        <v>406</v>
      </c>
      <c r="D992" s="16" t="s">
        <v>407</v>
      </c>
      <c r="E992" s="18">
        <v>0.001</v>
      </c>
      <c r="F992" s="19">
        <v>41.1</v>
      </c>
      <c r="G992" s="19">
        <v>0.0411</v>
      </c>
    </row>
    <row r="993" spans="1:7" ht="15" customHeight="1">
      <c r="A993" s="1"/>
      <c r="B993" s="1"/>
      <c r="C993" s="1"/>
      <c r="D993" s="1"/>
      <c r="E993" s="494" t="s">
        <v>424</v>
      </c>
      <c r="F993" s="495"/>
      <c r="G993" s="20">
        <v>8.44</v>
      </c>
    </row>
    <row r="994" spans="1:7" ht="15" customHeight="1">
      <c r="A994" s="1"/>
      <c r="B994" s="1"/>
      <c r="C994" s="1"/>
      <c r="D994" s="1"/>
      <c r="E994" s="496" t="s">
        <v>425</v>
      </c>
      <c r="F994" s="497"/>
      <c r="G994" s="10">
        <v>86.21</v>
      </c>
    </row>
    <row r="995" spans="1:7" ht="9.95" customHeight="1">
      <c r="A995" s="1"/>
      <c r="B995" s="1"/>
      <c r="C995" s="498" t="s">
        <v>355</v>
      </c>
      <c r="D995" s="499"/>
      <c r="E995" s="1"/>
      <c r="F995" s="1"/>
      <c r="G995" s="1"/>
    </row>
    <row r="996" spans="1:7" ht="27" customHeight="1">
      <c r="A996" s="485" t="s">
        <v>857</v>
      </c>
      <c r="B996" s="486"/>
      <c r="C996" s="486"/>
      <c r="D996" s="486"/>
      <c r="E996" s="486"/>
      <c r="F996" s="486"/>
      <c r="G996" s="486"/>
    </row>
    <row r="997" spans="1:7" ht="15" customHeight="1">
      <c r="A997" s="492" t="s">
        <v>398</v>
      </c>
      <c r="B997" s="493"/>
      <c r="C997" s="11" t="s">
        <v>399</v>
      </c>
      <c r="D997" s="11" t="s">
        <v>400</v>
      </c>
      <c r="E997" s="11" t="s">
        <v>401</v>
      </c>
      <c r="F997" s="11" t="s">
        <v>402</v>
      </c>
      <c r="G997" s="11" t="s">
        <v>403</v>
      </c>
    </row>
    <row r="998" spans="1:7" ht="20.1" customHeight="1">
      <c r="A998" s="16" t="s">
        <v>858</v>
      </c>
      <c r="B998" s="17" t="s">
        <v>859</v>
      </c>
      <c r="C998" s="16" t="s">
        <v>406</v>
      </c>
      <c r="D998" s="16" t="s">
        <v>407</v>
      </c>
      <c r="E998" s="18">
        <v>0.0333</v>
      </c>
      <c r="F998" s="19">
        <v>27.4</v>
      </c>
      <c r="G998" s="19">
        <v>0.9397926</v>
      </c>
    </row>
    <row r="999" spans="1:7" ht="20.1" customHeight="1">
      <c r="A999" s="16" t="s">
        <v>414</v>
      </c>
      <c r="B999" s="17" t="s">
        <v>429</v>
      </c>
      <c r="C999" s="16" t="s">
        <v>406</v>
      </c>
      <c r="D999" s="16" t="s">
        <v>407</v>
      </c>
      <c r="E999" s="18">
        <v>0.2664</v>
      </c>
      <c r="F999" s="19">
        <v>14.34</v>
      </c>
      <c r="G999" s="19">
        <v>3.93478128</v>
      </c>
    </row>
    <row r="1000" spans="1:7" ht="15" customHeight="1">
      <c r="A1000" s="1"/>
      <c r="B1000" s="1"/>
      <c r="C1000" s="1"/>
      <c r="D1000" s="1"/>
      <c r="E1000" s="494" t="s">
        <v>418</v>
      </c>
      <c r="F1000" s="495"/>
      <c r="G1000" s="20">
        <v>4.87</v>
      </c>
    </row>
    <row r="1001" spans="1:7" ht="15" customHeight="1">
      <c r="A1001" s="492" t="s">
        <v>430</v>
      </c>
      <c r="B1001" s="493"/>
      <c r="C1001" s="11" t="s">
        <v>399</v>
      </c>
      <c r="D1001" s="11" t="s">
        <v>400</v>
      </c>
      <c r="E1001" s="11" t="s">
        <v>401</v>
      </c>
      <c r="F1001" s="11" t="s">
        <v>402</v>
      </c>
      <c r="G1001" s="11" t="s">
        <v>403</v>
      </c>
    </row>
    <row r="1002" spans="1:7" ht="20.1" customHeight="1">
      <c r="A1002" s="16" t="s">
        <v>860</v>
      </c>
      <c r="B1002" s="17" t="s">
        <v>861</v>
      </c>
      <c r="C1002" s="16" t="s">
        <v>406</v>
      </c>
      <c r="D1002" s="16" t="s">
        <v>439</v>
      </c>
      <c r="E1002" s="18">
        <v>52.1739</v>
      </c>
      <c r="F1002" s="19">
        <v>4.9719</v>
      </c>
      <c r="G1002" s="19">
        <v>328.638184449129</v>
      </c>
    </row>
    <row r="1003" spans="1:7" ht="20.1" customHeight="1">
      <c r="A1003" s="16" t="s">
        <v>839</v>
      </c>
      <c r="B1003" s="17" t="s">
        <v>862</v>
      </c>
      <c r="C1003" s="16" t="s">
        <v>406</v>
      </c>
      <c r="D1003" s="16" t="s">
        <v>439</v>
      </c>
      <c r="E1003" s="18">
        <v>10.6226</v>
      </c>
      <c r="F1003" s="19">
        <v>0.516</v>
      </c>
      <c r="G1003" s="19">
        <v>6.94421032104</v>
      </c>
    </row>
    <row r="1004" spans="1:7" ht="20.1" customHeight="1">
      <c r="A1004" s="16" t="s">
        <v>677</v>
      </c>
      <c r="B1004" s="17" t="s">
        <v>863</v>
      </c>
      <c r="C1004" s="16" t="s">
        <v>406</v>
      </c>
      <c r="D1004" s="16" t="s">
        <v>562</v>
      </c>
      <c r="E1004" s="18">
        <v>0.5169</v>
      </c>
      <c r="F1004" s="19">
        <v>61.535</v>
      </c>
      <c r="G1004" s="19">
        <v>40.29684763635</v>
      </c>
    </row>
    <row r="1005" spans="1:7" ht="20.1" customHeight="1">
      <c r="A1005" s="16" t="s">
        <v>851</v>
      </c>
      <c r="B1005" s="17" t="s">
        <v>864</v>
      </c>
      <c r="C1005" s="16" t="s">
        <v>406</v>
      </c>
      <c r="D1005" s="16" t="s">
        <v>562</v>
      </c>
      <c r="E1005" s="18">
        <v>0.434</v>
      </c>
      <c r="F1005" s="19">
        <v>37</v>
      </c>
      <c r="G1005" s="19">
        <v>20.3438802</v>
      </c>
    </row>
    <row r="1006" spans="1:7" ht="15" customHeight="1">
      <c r="A1006" s="1"/>
      <c r="B1006" s="1"/>
      <c r="C1006" s="1"/>
      <c r="D1006" s="1"/>
      <c r="E1006" s="494" t="s">
        <v>440</v>
      </c>
      <c r="F1006" s="495"/>
      <c r="G1006" s="20">
        <v>396.22</v>
      </c>
    </row>
    <row r="1007" spans="1:7" ht="15" customHeight="1">
      <c r="A1007" s="492" t="s">
        <v>419</v>
      </c>
      <c r="B1007" s="493"/>
      <c r="C1007" s="11" t="s">
        <v>399</v>
      </c>
      <c r="D1007" s="11" t="s">
        <v>400</v>
      </c>
      <c r="E1007" s="11" t="s">
        <v>401</v>
      </c>
      <c r="F1007" s="11" t="s">
        <v>402</v>
      </c>
      <c r="G1007" s="11" t="s">
        <v>403</v>
      </c>
    </row>
    <row r="1008" spans="1:7" ht="20.1" customHeight="1">
      <c r="A1008" s="16" t="s">
        <v>743</v>
      </c>
      <c r="B1008" s="17" t="s">
        <v>744</v>
      </c>
      <c r="C1008" s="16" t="s">
        <v>406</v>
      </c>
      <c r="D1008" s="16" t="s">
        <v>407</v>
      </c>
      <c r="E1008" s="18">
        <v>0.00371</v>
      </c>
      <c r="F1008" s="19">
        <v>90.7</v>
      </c>
      <c r="G1008" s="19">
        <v>0.336497</v>
      </c>
    </row>
    <row r="1009" spans="1:7" ht="20.1" customHeight="1">
      <c r="A1009" s="16" t="s">
        <v>745</v>
      </c>
      <c r="B1009" s="17" t="s">
        <v>744</v>
      </c>
      <c r="C1009" s="16" t="s">
        <v>406</v>
      </c>
      <c r="D1009" s="16" t="s">
        <v>407</v>
      </c>
      <c r="E1009" s="18">
        <v>0.02959</v>
      </c>
      <c r="F1009" s="19">
        <v>32.49</v>
      </c>
      <c r="G1009" s="19">
        <v>0.9613791</v>
      </c>
    </row>
    <row r="1010" spans="1:7" ht="20.1" customHeight="1">
      <c r="A1010" s="16" t="s">
        <v>853</v>
      </c>
      <c r="B1010" s="17" t="s">
        <v>854</v>
      </c>
      <c r="C1010" s="16" t="s">
        <v>406</v>
      </c>
      <c r="D1010" s="16" t="s">
        <v>407</v>
      </c>
      <c r="E1010" s="18">
        <v>0.0193</v>
      </c>
      <c r="F1010" s="19">
        <v>98.71</v>
      </c>
      <c r="G1010" s="19">
        <v>1.905103</v>
      </c>
    </row>
    <row r="1011" spans="1:7" ht="20.1" customHeight="1">
      <c r="A1011" s="16" t="s">
        <v>855</v>
      </c>
      <c r="B1011" s="17" t="s">
        <v>856</v>
      </c>
      <c r="C1011" s="16" t="s">
        <v>406</v>
      </c>
      <c r="D1011" s="16" t="s">
        <v>407</v>
      </c>
      <c r="E1011" s="18">
        <v>0.014</v>
      </c>
      <c r="F1011" s="19">
        <v>41.1</v>
      </c>
      <c r="G1011" s="19">
        <v>0.5754</v>
      </c>
    </row>
    <row r="1012" spans="1:7" ht="36" customHeight="1">
      <c r="A1012" s="16" t="s">
        <v>746</v>
      </c>
      <c r="B1012" s="17" t="s">
        <v>747</v>
      </c>
      <c r="C1012" s="16" t="s">
        <v>406</v>
      </c>
      <c r="D1012" s="16" t="s">
        <v>407</v>
      </c>
      <c r="E1012" s="18">
        <v>0.0095</v>
      </c>
      <c r="F1012" s="19">
        <v>118.86</v>
      </c>
      <c r="G1012" s="19">
        <v>1.12917</v>
      </c>
    </row>
    <row r="1013" spans="1:7" ht="36" customHeight="1">
      <c r="A1013" s="16" t="s">
        <v>748</v>
      </c>
      <c r="B1013" s="17" t="s">
        <v>747</v>
      </c>
      <c r="C1013" s="16" t="s">
        <v>406</v>
      </c>
      <c r="D1013" s="16" t="s">
        <v>407</v>
      </c>
      <c r="E1013" s="18">
        <v>0.0238</v>
      </c>
      <c r="F1013" s="19">
        <v>49.98</v>
      </c>
      <c r="G1013" s="19">
        <v>1.189524</v>
      </c>
    </row>
    <row r="1014" spans="1:7" ht="60.95" customHeight="1">
      <c r="A1014" s="16" t="s">
        <v>865</v>
      </c>
      <c r="B1014" s="17" t="s">
        <v>866</v>
      </c>
      <c r="C1014" s="16" t="s">
        <v>406</v>
      </c>
      <c r="D1014" s="16" t="s">
        <v>407</v>
      </c>
      <c r="E1014" s="18">
        <v>0.02997</v>
      </c>
      <c r="F1014" s="19">
        <v>2568.49</v>
      </c>
      <c r="G1014" s="19">
        <v>94.682503719</v>
      </c>
    </row>
    <row r="1015" spans="1:7" ht="60.95" customHeight="1">
      <c r="A1015" s="16" t="s">
        <v>867</v>
      </c>
      <c r="B1015" s="17" t="s">
        <v>866</v>
      </c>
      <c r="C1015" s="16" t="s">
        <v>406</v>
      </c>
      <c r="D1015" s="16" t="s">
        <v>407</v>
      </c>
      <c r="E1015" s="18">
        <v>0.00333</v>
      </c>
      <c r="F1015" s="19">
        <v>798.18</v>
      </c>
      <c r="G1015" s="19">
        <v>3.269265462</v>
      </c>
    </row>
    <row r="1016" spans="1:7" ht="36" customHeight="1">
      <c r="A1016" s="16" t="s">
        <v>868</v>
      </c>
      <c r="B1016" s="17" t="s">
        <v>869</v>
      </c>
      <c r="C1016" s="16" t="s">
        <v>406</v>
      </c>
      <c r="D1016" s="16" t="s">
        <v>407</v>
      </c>
      <c r="E1016" s="18">
        <v>0.01072</v>
      </c>
      <c r="F1016" s="19">
        <v>231.64</v>
      </c>
      <c r="G1016" s="19">
        <v>2.4831808</v>
      </c>
    </row>
    <row r="1017" spans="1:7" ht="36" customHeight="1">
      <c r="A1017" s="16" t="s">
        <v>870</v>
      </c>
      <c r="B1017" s="17" t="s">
        <v>869</v>
      </c>
      <c r="C1017" s="16" t="s">
        <v>406</v>
      </c>
      <c r="D1017" s="16" t="s">
        <v>407</v>
      </c>
      <c r="E1017" s="18">
        <v>0.02258</v>
      </c>
      <c r="F1017" s="19">
        <v>109.82</v>
      </c>
      <c r="G1017" s="19">
        <v>2.4797356</v>
      </c>
    </row>
    <row r="1018" spans="1:7" ht="20.1" customHeight="1">
      <c r="A1018" s="16" t="s">
        <v>871</v>
      </c>
      <c r="B1018" s="17" t="s">
        <v>872</v>
      </c>
      <c r="C1018" s="16" t="s">
        <v>406</v>
      </c>
      <c r="D1018" s="16" t="s">
        <v>407</v>
      </c>
      <c r="E1018" s="18">
        <v>0.00371</v>
      </c>
      <c r="F1018" s="19">
        <v>15.75</v>
      </c>
      <c r="G1018" s="19">
        <v>0.0584325</v>
      </c>
    </row>
    <row r="1019" spans="1:7" ht="20.1" customHeight="1">
      <c r="A1019" s="16" t="s">
        <v>873</v>
      </c>
      <c r="B1019" s="17" t="s">
        <v>874</v>
      </c>
      <c r="C1019" s="16" t="s">
        <v>406</v>
      </c>
      <c r="D1019" s="16" t="s">
        <v>407</v>
      </c>
      <c r="E1019" s="18">
        <v>0.02959</v>
      </c>
      <c r="F1019" s="19">
        <v>4.77</v>
      </c>
      <c r="G1019" s="19">
        <v>0.1411443</v>
      </c>
    </row>
    <row r="1020" spans="1:7" ht="15" customHeight="1">
      <c r="A1020" s="1"/>
      <c r="B1020" s="1"/>
      <c r="C1020" s="1"/>
      <c r="D1020" s="1"/>
      <c r="E1020" s="494" t="s">
        <v>424</v>
      </c>
      <c r="F1020" s="495"/>
      <c r="G1020" s="20">
        <v>109.22</v>
      </c>
    </row>
    <row r="1021" spans="1:7" ht="15" customHeight="1">
      <c r="A1021" s="1"/>
      <c r="B1021" s="1"/>
      <c r="C1021" s="1"/>
      <c r="D1021" s="1"/>
      <c r="E1021" s="496" t="s">
        <v>425</v>
      </c>
      <c r="F1021" s="497"/>
      <c r="G1021" s="10">
        <v>510.3</v>
      </c>
    </row>
    <row r="1022" spans="1:7" ht="9.95" customHeight="1">
      <c r="A1022" s="1"/>
      <c r="B1022" s="1"/>
      <c r="C1022" s="498" t="s">
        <v>355</v>
      </c>
      <c r="D1022" s="499"/>
      <c r="E1022" s="1"/>
      <c r="F1022" s="1"/>
      <c r="G1022" s="1"/>
    </row>
    <row r="1023" spans="1:7" ht="27" customHeight="1">
      <c r="A1023" s="485" t="s">
        <v>875</v>
      </c>
      <c r="B1023" s="486"/>
      <c r="C1023" s="486"/>
      <c r="D1023" s="486"/>
      <c r="E1023" s="486"/>
      <c r="F1023" s="486"/>
      <c r="G1023" s="486"/>
    </row>
    <row r="1024" spans="1:7" ht="15" customHeight="1">
      <c r="A1024" s="492" t="s">
        <v>398</v>
      </c>
      <c r="B1024" s="493"/>
      <c r="C1024" s="11" t="s">
        <v>399</v>
      </c>
      <c r="D1024" s="11" t="s">
        <v>400</v>
      </c>
      <c r="E1024" s="11" t="s">
        <v>401</v>
      </c>
      <c r="F1024" s="11" t="s">
        <v>402</v>
      </c>
      <c r="G1024" s="11" t="s">
        <v>403</v>
      </c>
    </row>
    <row r="1025" spans="1:7" ht="20.1" customHeight="1">
      <c r="A1025" s="16" t="s">
        <v>858</v>
      </c>
      <c r="B1025" s="17" t="s">
        <v>859</v>
      </c>
      <c r="C1025" s="16" t="s">
        <v>406</v>
      </c>
      <c r="D1025" s="16" t="s">
        <v>407</v>
      </c>
      <c r="E1025" s="18">
        <v>0.02174</v>
      </c>
      <c r="F1025" s="19">
        <v>27.4</v>
      </c>
      <c r="G1025" s="19">
        <v>0.61354628</v>
      </c>
    </row>
    <row r="1026" spans="1:7" ht="20.1" customHeight="1">
      <c r="A1026" s="16" t="s">
        <v>414</v>
      </c>
      <c r="B1026" s="17" t="s">
        <v>429</v>
      </c>
      <c r="C1026" s="16" t="s">
        <v>406</v>
      </c>
      <c r="D1026" s="16" t="s">
        <v>407</v>
      </c>
      <c r="E1026" s="18">
        <v>0.2608</v>
      </c>
      <c r="F1026" s="19">
        <v>14.34</v>
      </c>
      <c r="G1026" s="19">
        <v>3.85206816</v>
      </c>
    </row>
    <row r="1027" spans="1:7" ht="15" customHeight="1">
      <c r="A1027" s="1"/>
      <c r="B1027" s="1"/>
      <c r="C1027" s="1"/>
      <c r="D1027" s="1"/>
      <c r="E1027" s="494" t="s">
        <v>418</v>
      </c>
      <c r="F1027" s="495"/>
      <c r="G1027" s="20">
        <v>4.46</v>
      </c>
    </row>
    <row r="1028" spans="1:7" ht="15" customHeight="1">
      <c r="A1028" s="492" t="s">
        <v>430</v>
      </c>
      <c r="B1028" s="493"/>
      <c r="C1028" s="11" t="s">
        <v>399</v>
      </c>
      <c r="D1028" s="11" t="s">
        <v>400</v>
      </c>
      <c r="E1028" s="11" t="s">
        <v>401</v>
      </c>
      <c r="F1028" s="11" t="s">
        <v>402</v>
      </c>
      <c r="G1028" s="11" t="s">
        <v>403</v>
      </c>
    </row>
    <row r="1029" spans="1:7" ht="20.1" customHeight="1">
      <c r="A1029" s="16" t="s">
        <v>860</v>
      </c>
      <c r="B1029" s="17" t="s">
        <v>876</v>
      </c>
      <c r="C1029" s="16" t="s">
        <v>406</v>
      </c>
      <c r="D1029" s="16" t="s">
        <v>439</v>
      </c>
      <c r="E1029" s="18">
        <v>53.73</v>
      </c>
      <c r="F1029" s="19">
        <v>4.9719</v>
      </c>
      <c r="G1029" s="19">
        <v>271.147289805</v>
      </c>
    </row>
    <row r="1030" spans="1:7" ht="15" customHeight="1">
      <c r="A1030" s="16" t="s">
        <v>839</v>
      </c>
      <c r="B1030" s="17" t="s">
        <v>840</v>
      </c>
      <c r="C1030" s="16" t="s">
        <v>406</v>
      </c>
      <c r="D1030" s="16" t="s">
        <v>439</v>
      </c>
      <c r="E1030" s="18">
        <v>10.93</v>
      </c>
      <c r="F1030" s="19">
        <v>0.516</v>
      </c>
      <c r="G1030" s="19">
        <v>5.63988</v>
      </c>
    </row>
    <row r="1031" spans="1:7" ht="20.1" customHeight="1">
      <c r="A1031" s="16" t="s">
        <v>677</v>
      </c>
      <c r="B1031" s="17" t="s">
        <v>877</v>
      </c>
      <c r="C1031" s="16" t="s">
        <v>406</v>
      </c>
      <c r="D1031" s="16" t="s">
        <v>562</v>
      </c>
      <c r="E1031" s="18">
        <v>0.5227</v>
      </c>
      <c r="F1031" s="19">
        <v>61.535</v>
      </c>
      <c r="G1031" s="19">
        <v>32.1643445</v>
      </c>
    </row>
    <row r="1032" spans="1:7" ht="20.1" customHeight="1">
      <c r="A1032" s="16" t="s">
        <v>851</v>
      </c>
      <c r="B1032" s="17" t="s">
        <v>852</v>
      </c>
      <c r="C1032" s="16" t="s">
        <v>406</v>
      </c>
      <c r="D1032" s="16" t="s">
        <v>562</v>
      </c>
      <c r="E1032" s="18">
        <v>0.4338</v>
      </c>
      <c r="F1032" s="19">
        <v>37</v>
      </c>
      <c r="G1032" s="19">
        <v>16.0506</v>
      </c>
    </row>
    <row r="1033" spans="1:7" ht="15" customHeight="1">
      <c r="A1033" s="1"/>
      <c r="B1033" s="1"/>
      <c r="C1033" s="1"/>
      <c r="D1033" s="1"/>
      <c r="E1033" s="494" t="s">
        <v>440</v>
      </c>
      <c r="F1033" s="495"/>
      <c r="G1033" s="20">
        <v>325</v>
      </c>
    </row>
    <row r="1034" spans="1:7" ht="15" customHeight="1">
      <c r="A1034" s="492" t="s">
        <v>419</v>
      </c>
      <c r="B1034" s="493"/>
      <c r="C1034" s="11" t="s">
        <v>399</v>
      </c>
      <c r="D1034" s="11" t="s">
        <v>400</v>
      </c>
      <c r="E1034" s="11" t="s">
        <v>401</v>
      </c>
      <c r="F1034" s="11" t="s">
        <v>402</v>
      </c>
      <c r="G1034" s="11" t="s">
        <v>403</v>
      </c>
    </row>
    <row r="1035" spans="1:7" ht="20.1" customHeight="1">
      <c r="A1035" s="16" t="s">
        <v>853</v>
      </c>
      <c r="B1035" s="17" t="s">
        <v>854</v>
      </c>
      <c r="C1035" s="16" t="s">
        <v>406</v>
      </c>
      <c r="D1035" s="16" t="s">
        <v>407</v>
      </c>
      <c r="E1035" s="18">
        <v>0.0174</v>
      </c>
      <c r="F1035" s="19">
        <v>98.71</v>
      </c>
      <c r="G1035" s="19">
        <v>1.717554</v>
      </c>
    </row>
    <row r="1036" spans="1:7" ht="20.1" customHeight="1">
      <c r="A1036" s="16" t="s">
        <v>855</v>
      </c>
      <c r="B1036" s="17" t="s">
        <v>856</v>
      </c>
      <c r="C1036" s="16" t="s">
        <v>406</v>
      </c>
      <c r="D1036" s="16" t="s">
        <v>407</v>
      </c>
      <c r="E1036" s="18">
        <v>0.004348</v>
      </c>
      <c r="F1036" s="19">
        <v>41.1</v>
      </c>
      <c r="G1036" s="19">
        <v>0.1787028</v>
      </c>
    </row>
    <row r="1037" spans="1:7" ht="36" customHeight="1">
      <c r="A1037" s="16" t="s">
        <v>746</v>
      </c>
      <c r="B1037" s="17" t="s">
        <v>747</v>
      </c>
      <c r="C1037" s="16" t="s">
        <v>406</v>
      </c>
      <c r="D1037" s="16" t="s">
        <v>407</v>
      </c>
      <c r="E1037" s="18">
        <v>0.007609</v>
      </c>
      <c r="F1037" s="19">
        <v>118.86</v>
      </c>
      <c r="G1037" s="19">
        <v>0.90440574</v>
      </c>
    </row>
    <row r="1038" spans="1:7" ht="36" customHeight="1">
      <c r="A1038" s="16" t="s">
        <v>748</v>
      </c>
      <c r="B1038" s="17" t="s">
        <v>747</v>
      </c>
      <c r="C1038" s="16" t="s">
        <v>406</v>
      </c>
      <c r="D1038" s="16" t="s">
        <v>407</v>
      </c>
      <c r="E1038" s="18">
        <v>0.014131</v>
      </c>
      <c r="F1038" s="19">
        <v>49.98</v>
      </c>
      <c r="G1038" s="19">
        <v>0.70626738</v>
      </c>
    </row>
    <row r="1039" spans="1:7" ht="51.95" customHeight="1">
      <c r="A1039" s="16" t="s">
        <v>865</v>
      </c>
      <c r="B1039" s="17" t="s">
        <v>878</v>
      </c>
      <c r="C1039" s="16" t="s">
        <v>406</v>
      </c>
      <c r="D1039" s="16" t="s">
        <v>407</v>
      </c>
      <c r="E1039" s="18">
        <v>0.02174</v>
      </c>
      <c r="F1039" s="19">
        <v>2568.49</v>
      </c>
      <c r="G1039" s="19">
        <v>55.8389726</v>
      </c>
    </row>
    <row r="1040" spans="1:7" ht="36" customHeight="1">
      <c r="A1040" s="16" t="s">
        <v>868</v>
      </c>
      <c r="B1040" s="17" t="s">
        <v>869</v>
      </c>
      <c r="C1040" s="16" t="s">
        <v>406</v>
      </c>
      <c r="D1040" s="16" t="s">
        <v>407</v>
      </c>
      <c r="E1040" s="18">
        <v>0.01239</v>
      </c>
      <c r="F1040" s="19">
        <v>231.64</v>
      </c>
      <c r="G1040" s="19">
        <v>2.8700196</v>
      </c>
    </row>
    <row r="1041" spans="1:7" ht="36" customHeight="1">
      <c r="A1041" s="16" t="s">
        <v>870</v>
      </c>
      <c r="B1041" s="17" t="s">
        <v>869</v>
      </c>
      <c r="C1041" s="16" t="s">
        <v>406</v>
      </c>
      <c r="D1041" s="16" t="s">
        <v>407</v>
      </c>
      <c r="E1041" s="18">
        <v>0.00935</v>
      </c>
      <c r="F1041" s="19">
        <v>109.82</v>
      </c>
      <c r="G1041" s="19">
        <v>1.026817</v>
      </c>
    </row>
    <row r="1042" spans="1:7" ht="15" customHeight="1">
      <c r="A1042" s="1"/>
      <c r="B1042" s="1"/>
      <c r="C1042" s="1"/>
      <c r="D1042" s="1"/>
      <c r="E1042" s="494" t="s">
        <v>424</v>
      </c>
      <c r="F1042" s="495"/>
      <c r="G1042" s="20">
        <v>63.25</v>
      </c>
    </row>
    <row r="1043" spans="1:7" ht="15" customHeight="1">
      <c r="A1043" s="1"/>
      <c r="B1043" s="1"/>
      <c r="C1043" s="1"/>
      <c r="D1043" s="1"/>
      <c r="E1043" s="496" t="s">
        <v>425</v>
      </c>
      <c r="F1043" s="497"/>
      <c r="G1043" s="10">
        <v>392.71</v>
      </c>
    </row>
    <row r="1044" spans="1:7" ht="9.95" customHeight="1">
      <c r="A1044" s="1"/>
      <c r="B1044" s="1"/>
      <c r="C1044" s="498" t="s">
        <v>355</v>
      </c>
      <c r="D1044" s="499"/>
      <c r="E1044" s="1"/>
      <c r="F1044" s="1"/>
      <c r="G1044" s="1"/>
    </row>
    <row r="1045" spans="1:7" ht="36" customHeight="1">
      <c r="A1045" s="485" t="s">
        <v>879</v>
      </c>
      <c r="B1045" s="486"/>
      <c r="C1045" s="486"/>
      <c r="D1045" s="486"/>
      <c r="E1045" s="486"/>
      <c r="F1045" s="486"/>
      <c r="G1045" s="486"/>
    </row>
    <row r="1046" spans="1:7" ht="15" customHeight="1">
      <c r="A1046" s="492" t="s">
        <v>398</v>
      </c>
      <c r="B1046" s="493"/>
      <c r="C1046" s="11" t="s">
        <v>399</v>
      </c>
      <c r="D1046" s="11" t="s">
        <v>400</v>
      </c>
      <c r="E1046" s="11" t="s">
        <v>401</v>
      </c>
      <c r="F1046" s="11" t="s">
        <v>402</v>
      </c>
      <c r="G1046" s="11" t="s">
        <v>403</v>
      </c>
    </row>
    <row r="1047" spans="1:7" ht="20.1" customHeight="1">
      <c r="A1047" s="16" t="s">
        <v>847</v>
      </c>
      <c r="B1047" s="17" t="s">
        <v>848</v>
      </c>
      <c r="C1047" s="16" t="s">
        <v>406</v>
      </c>
      <c r="D1047" s="16" t="s">
        <v>407</v>
      </c>
      <c r="E1047" s="18">
        <v>0.32</v>
      </c>
      <c r="F1047" s="19">
        <v>19.81</v>
      </c>
      <c r="G1047" s="19">
        <v>6.529376</v>
      </c>
    </row>
    <row r="1048" spans="1:7" ht="20.1" customHeight="1">
      <c r="A1048" s="16" t="s">
        <v>414</v>
      </c>
      <c r="B1048" s="17" t="s">
        <v>429</v>
      </c>
      <c r="C1048" s="16" t="s">
        <v>406</v>
      </c>
      <c r="D1048" s="16" t="s">
        <v>407</v>
      </c>
      <c r="E1048" s="18">
        <v>0.7</v>
      </c>
      <c r="F1048" s="19">
        <v>14.34</v>
      </c>
      <c r="G1048" s="19">
        <v>10.33914</v>
      </c>
    </row>
    <row r="1049" spans="1:7" ht="15" customHeight="1">
      <c r="A1049" s="1"/>
      <c r="B1049" s="1"/>
      <c r="C1049" s="1"/>
      <c r="D1049" s="1"/>
      <c r="E1049" s="494" t="s">
        <v>418</v>
      </c>
      <c r="F1049" s="495"/>
      <c r="G1049" s="20">
        <v>16.87</v>
      </c>
    </row>
    <row r="1050" spans="1:7" ht="15" customHeight="1">
      <c r="A1050" s="492" t="s">
        <v>430</v>
      </c>
      <c r="B1050" s="493"/>
      <c r="C1050" s="11" t="s">
        <v>399</v>
      </c>
      <c r="D1050" s="11" t="s">
        <v>400</v>
      </c>
      <c r="E1050" s="11" t="s">
        <v>401</v>
      </c>
      <c r="F1050" s="11" t="s">
        <v>402</v>
      </c>
      <c r="G1050" s="11" t="s">
        <v>403</v>
      </c>
    </row>
    <row r="1051" spans="1:7" ht="20.1" customHeight="1">
      <c r="A1051" s="16" t="s">
        <v>880</v>
      </c>
      <c r="B1051" s="17" t="s">
        <v>881</v>
      </c>
      <c r="C1051" s="16" t="s">
        <v>406</v>
      </c>
      <c r="D1051" s="16" t="s">
        <v>433</v>
      </c>
      <c r="E1051" s="18">
        <v>1.05</v>
      </c>
      <c r="F1051" s="19">
        <v>46.35</v>
      </c>
      <c r="G1051" s="19">
        <v>48.6675</v>
      </c>
    </row>
    <row r="1052" spans="1:7" ht="20.1" customHeight="1">
      <c r="A1052" s="16" t="s">
        <v>851</v>
      </c>
      <c r="B1052" s="17" t="s">
        <v>852</v>
      </c>
      <c r="C1052" s="16" t="s">
        <v>406</v>
      </c>
      <c r="D1052" s="16" t="s">
        <v>562</v>
      </c>
      <c r="E1052" s="18">
        <v>0.0546</v>
      </c>
      <c r="F1052" s="19">
        <v>37</v>
      </c>
      <c r="G1052" s="19">
        <v>2.0202</v>
      </c>
    </row>
    <row r="1053" spans="1:7" ht="15" customHeight="1">
      <c r="A1053" s="1"/>
      <c r="B1053" s="1"/>
      <c r="C1053" s="1"/>
      <c r="D1053" s="1"/>
      <c r="E1053" s="494" t="s">
        <v>440</v>
      </c>
      <c r="F1053" s="495"/>
      <c r="G1053" s="20">
        <v>50.69</v>
      </c>
    </row>
    <row r="1054" spans="1:7" ht="15" customHeight="1">
      <c r="A1054" s="492" t="s">
        <v>419</v>
      </c>
      <c r="B1054" s="493"/>
      <c r="C1054" s="11" t="s">
        <v>399</v>
      </c>
      <c r="D1054" s="11" t="s">
        <v>400</v>
      </c>
      <c r="E1054" s="11" t="s">
        <v>401</v>
      </c>
      <c r="F1054" s="11" t="s">
        <v>402</v>
      </c>
      <c r="G1054" s="11" t="s">
        <v>403</v>
      </c>
    </row>
    <row r="1055" spans="1:7" ht="20.1" customHeight="1">
      <c r="A1055" s="16" t="s">
        <v>629</v>
      </c>
      <c r="B1055" s="17" t="s">
        <v>630</v>
      </c>
      <c r="C1055" s="16" t="s">
        <v>406</v>
      </c>
      <c r="D1055" s="16" t="s">
        <v>471</v>
      </c>
      <c r="E1055" s="18">
        <v>0.021</v>
      </c>
      <c r="F1055" s="19">
        <v>371.16</v>
      </c>
      <c r="G1055" s="19">
        <v>7.79436</v>
      </c>
    </row>
    <row r="1056" spans="1:7" ht="20.1" customHeight="1">
      <c r="A1056" s="16" t="s">
        <v>542</v>
      </c>
      <c r="B1056" s="17" t="s">
        <v>543</v>
      </c>
      <c r="C1056" s="16" t="s">
        <v>406</v>
      </c>
      <c r="D1056" s="16" t="s">
        <v>407</v>
      </c>
      <c r="E1056" s="18">
        <v>0.0769</v>
      </c>
      <c r="F1056" s="19">
        <v>158.26</v>
      </c>
      <c r="G1056" s="19">
        <v>12.170194</v>
      </c>
    </row>
    <row r="1057" spans="1:7" ht="20.1" customHeight="1">
      <c r="A1057" s="16" t="s">
        <v>544</v>
      </c>
      <c r="B1057" s="17" t="s">
        <v>543</v>
      </c>
      <c r="C1057" s="16" t="s">
        <v>406</v>
      </c>
      <c r="D1057" s="16" t="s">
        <v>407</v>
      </c>
      <c r="E1057" s="18">
        <v>0.0384</v>
      </c>
      <c r="F1057" s="19">
        <v>49.16</v>
      </c>
      <c r="G1057" s="19">
        <v>1.887744</v>
      </c>
    </row>
    <row r="1058" spans="1:7" ht="15" customHeight="1">
      <c r="A1058" s="1"/>
      <c r="B1058" s="1"/>
      <c r="C1058" s="1"/>
      <c r="D1058" s="1"/>
      <c r="E1058" s="494" t="s">
        <v>424</v>
      </c>
      <c r="F1058" s="495"/>
      <c r="G1058" s="20">
        <v>21.85</v>
      </c>
    </row>
    <row r="1059" spans="1:7" ht="15" customHeight="1">
      <c r="A1059" s="1"/>
      <c r="B1059" s="1"/>
      <c r="C1059" s="1"/>
      <c r="D1059" s="1"/>
      <c r="E1059" s="496" t="s">
        <v>425</v>
      </c>
      <c r="F1059" s="497"/>
      <c r="G1059" s="10">
        <v>89.4</v>
      </c>
    </row>
    <row r="1060" spans="1:7" ht="9.95" customHeight="1">
      <c r="A1060" s="1"/>
      <c r="B1060" s="1"/>
      <c r="C1060" s="498" t="s">
        <v>355</v>
      </c>
      <c r="D1060" s="499"/>
      <c r="E1060" s="1"/>
      <c r="F1060" s="1"/>
      <c r="G1060" s="1"/>
    </row>
    <row r="1061" spans="1:7" ht="36" customHeight="1">
      <c r="A1061" s="485" t="s">
        <v>882</v>
      </c>
      <c r="B1061" s="486"/>
      <c r="C1061" s="486"/>
      <c r="D1061" s="486"/>
      <c r="E1061" s="486"/>
      <c r="F1061" s="486"/>
      <c r="G1061" s="486"/>
    </row>
    <row r="1062" spans="1:7" ht="15" customHeight="1">
      <c r="A1062" s="492" t="s">
        <v>398</v>
      </c>
      <c r="B1062" s="493"/>
      <c r="C1062" s="11" t="s">
        <v>399</v>
      </c>
      <c r="D1062" s="11" t="s">
        <v>400</v>
      </c>
      <c r="E1062" s="11" t="s">
        <v>401</v>
      </c>
      <c r="F1062" s="11" t="s">
        <v>402</v>
      </c>
      <c r="G1062" s="11" t="s">
        <v>403</v>
      </c>
    </row>
    <row r="1063" spans="1:7" ht="20.1" customHeight="1">
      <c r="A1063" s="16" t="s">
        <v>847</v>
      </c>
      <c r="B1063" s="17" t="s">
        <v>848</v>
      </c>
      <c r="C1063" s="16" t="s">
        <v>406</v>
      </c>
      <c r="D1063" s="16" t="s">
        <v>407</v>
      </c>
      <c r="E1063" s="18">
        <v>0.32</v>
      </c>
      <c r="F1063" s="19">
        <v>19.81</v>
      </c>
      <c r="G1063" s="19">
        <v>6.529376</v>
      </c>
    </row>
    <row r="1064" spans="1:7" ht="20.1" customHeight="1">
      <c r="A1064" s="16" t="s">
        <v>414</v>
      </c>
      <c r="B1064" s="17" t="s">
        <v>429</v>
      </c>
      <c r="C1064" s="16" t="s">
        <v>406</v>
      </c>
      <c r="D1064" s="16" t="s">
        <v>407</v>
      </c>
      <c r="E1064" s="18">
        <v>0.7</v>
      </c>
      <c r="F1064" s="19">
        <v>14.34</v>
      </c>
      <c r="G1064" s="19">
        <v>10.33914</v>
      </c>
    </row>
    <row r="1065" spans="1:7" ht="15" customHeight="1">
      <c r="A1065" s="1"/>
      <c r="B1065" s="1"/>
      <c r="C1065" s="1"/>
      <c r="D1065" s="1"/>
      <c r="E1065" s="494" t="s">
        <v>418</v>
      </c>
      <c r="F1065" s="495"/>
      <c r="G1065" s="20">
        <v>16.87</v>
      </c>
    </row>
    <row r="1066" spans="1:7" ht="15" customHeight="1">
      <c r="A1066" s="492" t="s">
        <v>430</v>
      </c>
      <c r="B1066" s="493"/>
      <c r="C1066" s="11" t="s">
        <v>399</v>
      </c>
      <c r="D1066" s="11" t="s">
        <v>400</v>
      </c>
      <c r="E1066" s="11" t="s">
        <v>401</v>
      </c>
      <c r="F1066" s="11" t="s">
        <v>402</v>
      </c>
      <c r="G1066" s="11" t="s">
        <v>403</v>
      </c>
    </row>
    <row r="1067" spans="1:7" ht="20.1" customHeight="1">
      <c r="A1067" s="16" t="s">
        <v>883</v>
      </c>
      <c r="B1067" s="17" t="s">
        <v>884</v>
      </c>
      <c r="C1067" s="16" t="s">
        <v>406</v>
      </c>
      <c r="D1067" s="16" t="s">
        <v>433</v>
      </c>
      <c r="E1067" s="18">
        <v>1.05</v>
      </c>
      <c r="F1067" s="19">
        <v>54.59</v>
      </c>
      <c r="G1067" s="19">
        <v>57.3195</v>
      </c>
    </row>
    <row r="1068" spans="1:7" ht="20.1" customHeight="1">
      <c r="A1068" s="16" t="s">
        <v>851</v>
      </c>
      <c r="B1068" s="17" t="s">
        <v>852</v>
      </c>
      <c r="C1068" s="16" t="s">
        <v>406</v>
      </c>
      <c r="D1068" s="16" t="s">
        <v>562</v>
      </c>
      <c r="E1068" s="18">
        <v>0.0546</v>
      </c>
      <c r="F1068" s="19">
        <v>37</v>
      </c>
      <c r="G1068" s="19">
        <v>2.0202</v>
      </c>
    </row>
    <row r="1069" spans="1:7" ht="15" customHeight="1">
      <c r="A1069" s="1"/>
      <c r="B1069" s="1"/>
      <c r="C1069" s="1"/>
      <c r="D1069" s="1"/>
      <c r="E1069" s="494" t="s">
        <v>440</v>
      </c>
      <c r="F1069" s="495"/>
      <c r="G1069" s="20">
        <v>59.34</v>
      </c>
    </row>
    <row r="1070" spans="1:7" ht="15" customHeight="1">
      <c r="A1070" s="492" t="s">
        <v>419</v>
      </c>
      <c r="B1070" s="493"/>
      <c r="C1070" s="11" t="s">
        <v>399</v>
      </c>
      <c r="D1070" s="11" t="s">
        <v>400</v>
      </c>
      <c r="E1070" s="11" t="s">
        <v>401</v>
      </c>
      <c r="F1070" s="11" t="s">
        <v>402</v>
      </c>
      <c r="G1070" s="11" t="s">
        <v>403</v>
      </c>
    </row>
    <row r="1071" spans="1:7" ht="20.1" customHeight="1">
      <c r="A1071" s="16" t="s">
        <v>629</v>
      </c>
      <c r="B1071" s="17" t="s">
        <v>630</v>
      </c>
      <c r="C1071" s="16" t="s">
        <v>406</v>
      </c>
      <c r="D1071" s="16" t="s">
        <v>471</v>
      </c>
      <c r="E1071" s="18">
        <v>0.024</v>
      </c>
      <c r="F1071" s="19">
        <v>371.16</v>
      </c>
      <c r="G1071" s="19">
        <v>8.90784</v>
      </c>
    </row>
    <row r="1072" spans="1:7" ht="20.1" customHeight="1">
      <c r="A1072" s="16" t="s">
        <v>542</v>
      </c>
      <c r="B1072" s="17" t="s">
        <v>543</v>
      </c>
      <c r="C1072" s="16" t="s">
        <v>406</v>
      </c>
      <c r="D1072" s="16" t="s">
        <v>407</v>
      </c>
      <c r="E1072" s="18">
        <v>0.08</v>
      </c>
      <c r="F1072" s="19">
        <v>158.26</v>
      </c>
      <c r="G1072" s="19">
        <v>12.6608</v>
      </c>
    </row>
    <row r="1073" spans="1:7" ht="20.1" customHeight="1">
      <c r="A1073" s="16" t="s">
        <v>544</v>
      </c>
      <c r="B1073" s="17" t="s">
        <v>543</v>
      </c>
      <c r="C1073" s="16" t="s">
        <v>406</v>
      </c>
      <c r="D1073" s="16" t="s">
        <v>407</v>
      </c>
      <c r="E1073" s="18">
        <v>0.04</v>
      </c>
      <c r="F1073" s="19">
        <v>49.16</v>
      </c>
      <c r="G1073" s="19">
        <v>1.9664</v>
      </c>
    </row>
    <row r="1074" spans="1:7" ht="15" customHeight="1">
      <c r="A1074" s="1"/>
      <c r="B1074" s="1"/>
      <c r="C1074" s="1"/>
      <c r="D1074" s="1"/>
      <c r="E1074" s="494" t="s">
        <v>424</v>
      </c>
      <c r="F1074" s="495"/>
      <c r="G1074" s="20">
        <v>23.54</v>
      </c>
    </row>
    <row r="1075" spans="1:7" ht="15" customHeight="1">
      <c r="A1075" s="1"/>
      <c r="B1075" s="1"/>
      <c r="C1075" s="1"/>
      <c r="D1075" s="1"/>
      <c r="E1075" s="496" t="s">
        <v>425</v>
      </c>
      <c r="F1075" s="497"/>
      <c r="G1075" s="10">
        <v>99.74</v>
      </c>
    </row>
    <row r="1076" spans="1:7" ht="9.95" customHeight="1">
      <c r="A1076" s="1"/>
      <c r="B1076" s="1"/>
      <c r="C1076" s="498" t="s">
        <v>355</v>
      </c>
      <c r="D1076" s="499"/>
      <c r="E1076" s="1"/>
      <c r="F1076" s="1"/>
      <c r="G1076" s="1"/>
    </row>
    <row r="1077" spans="1:7" ht="36" customHeight="1">
      <c r="A1077" s="485" t="s">
        <v>885</v>
      </c>
      <c r="B1077" s="486"/>
      <c r="C1077" s="486"/>
      <c r="D1077" s="486"/>
      <c r="E1077" s="486"/>
      <c r="F1077" s="486"/>
      <c r="G1077" s="486"/>
    </row>
    <row r="1078" spans="1:7" ht="15" customHeight="1">
      <c r="A1078" s="492" t="s">
        <v>398</v>
      </c>
      <c r="B1078" s="493"/>
      <c r="C1078" s="11" t="s">
        <v>399</v>
      </c>
      <c r="D1078" s="11" t="s">
        <v>400</v>
      </c>
      <c r="E1078" s="11" t="s">
        <v>401</v>
      </c>
      <c r="F1078" s="11" t="s">
        <v>402</v>
      </c>
      <c r="G1078" s="11" t="s">
        <v>403</v>
      </c>
    </row>
    <row r="1079" spans="1:7" ht="20.1" customHeight="1">
      <c r="A1079" s="16" t="s">
        <v>847</v>
      </c>
      <c r="B1079" s="17" t="s">
        <v>848</v>
      </c>
      <c r="C1079" s="16" t="s">
        <v>406</v>
      </c>
      <c r="D1079" s="16" t="s">
        <v>407</v>
      </c>
      <c r="E1079" s="18">
        <v>0.32</v>
      </c>
      <c r="F1079" s="19">
        <v>19.81</v>
      </c>
      <c r="G1079" s="19">
        <v>6.529376</v>
      </c>
    </row>
    <row r="1080" spans="1:7" ht="20.1" customHeight="1">
      <c r="A1080" s="16" t="s">
        <v>414</v>
      </c>
      <c r="B1080" s="17" t="s">
        <v>429</v>
      </c>
      <c r="C1080" s="16" t="s">
        <v>406</v>
      </c>
      <c r="D1080" s="16" t="s">
        <v>407</v>
      </c>
      <c r="E1080" s="18">
        <v>0.7</v>
      </c>
      <c r="F1080" s="19">
        <v>14.34</v>
      </c>
      <c r="G1080" s="19">
        <v>10.33914</v>
      </c>
    </row>
    <row r="1081" spans="1:7" ht="15" customHeight="1">
      <c r="A1081" s="1"/>
      <c r="B1081" s="1"/>
      <c r="C1081" s="1"/>
      <c r="D1081" s="1"/>
      <c r="E1081" s="494" t="s">
        <v>418</v>
      </c>
      <c r="F1081" s="495"/>
      <c r="G1081" s="20">
        <v>16.87</v>
      </c>
    </row>
    <row r="1082" spans="1:7" ht="15" customHeight="1">
      <c r="A1082" s="492" t="s">
        <v>430</v>
      </c>
      <c r="B1082" s="493"/>
      <c r="C1082" s="11" t="s">
        <v>399</v>
      </c>
      <c r="D1082" s="11" t="s">
        <v>400</v>
      </c>
      <c r="E1082" s="11" t="s">
        <v>401</v>
      </c>
      <c r="F1082" s="11" t="s">
        <v>402</v>
      </c>
      <c r="G1082" s="11" t="s">
        <v>403</v>
      </c>
    </row>
    <row r="1083" spans="1:7" ht="20.1" customHeight="1">
      <c r="A1083" s="16" t="s">
        <v>883</v>
      </c>
      <c r="B1083" s="17" t="s">
        <v>884</v>
      </c>
      <c r="C1083" s="16" t="s">
        <v>406</v>
      </c>
      <c r="D1083" s="16" t="s">
        <v>433</v>
      </c>
      <c r="E1083" s="18">
        <v>1.05</v>
      </c>
      <c r="F1083" s="19">
        <v>54.59</v>
      </c>
      <c r="G1083" s="19">
        <v>57.3195</v>
      </c>
    </row>
    <row r="1084" spans="1:7" ht="20.1" customHeight="1">
      <c r="A1084" s="16" t="s">
        <v>851</v>
      </c>
      <c r="B1084" s="17" t="s">
        <v>852</v>
      </c>
      <c r="C1084" s="16" t="s">
        <v>406</v>
      </c>
      <c r="D1084" s="16" t="s">
        <v>562</v>
      </c>
      <c r="E1084" s="18">
        <v>0.0546</v>
      </c>
      <c r="F1084" s="19">
        <v>37</v>
      </c>
      <c r="G1084" s="19">
        <v>2.0202</v>
      </c>
    </row>
    <row r="1085" spans="1:7" ht="15" customHeight="1">
      <c r="A1085" s="1"/>
      <c r="B1085" s="1"/>
      <c r="C1085" s="1"/>
      <c r="D1085" s="1"/>
      <c r="E1085" s="494" t="s">
        <v>440</v>
      </c>
      <c r="F1085" s="495"/>
      <c r="G1085" s="20">
        <v>59.34</v>
      </c>
    </row>
    <row r="1086" spans="1:7" ht="15" customHeight="1">
      <c r="A1086" s="492" t="s">
        <v>419</v>
      </c>
      <c r="B1086" s="493"/>
      <c r="C1086" s="11" t="s">
        <v>399</v>
      </c>
      <c r="D1086" s="11" t="s">
        <v>400</v>
      </c>
      <c r="E1086" s="11" t="s">
        <v>401</v>
      </c>
      <c r="F1086" s="11" t="s">
        <v>402</v>
      </c>
      <c r="G1086" s="11" t="s">
        <v>403</v>
      </c>
    </row>
    <row r="1087" spans="1:7" ht="20.1" customHeight="1">
      <c r="A1087" s="16" t="s">
        <v>629</v>
      </c>
      <c r="B1087" s="17" t="s">
        <v>630</v>
      </c>
      <c r="C1087" s="16" t="s">
        <v>406</v>
      </c>
      <c r="D1087" s="16" t="s">
        <v>471</v>
      </c>
      <c r="E1087" s="18">
        <v>0.024</v>
      </c>
      <c r="F1087" s="19">
        <v>371.16</v>
      </c>
      <c r="G1087" s="19">
        <v>8.90784</v>
      </c>
    </row>
    <row r="1088" spans="1:7" ht="20.1" customHeight="1">
      <c r="A1088" s="16" t="s">
        <v>542</v>
      </c>
      <c r="B1088" s="17" t="s">
        <v>543</v>
      </c>
      <c r="C1088" s="16" t="s">
        <v>406</v>
      </c>
      <c r="D1088" s="16" t="s">
        <v>407</v>
      </c>
      <c r="E1088" s="18">
        <v>0.08</v>
      </c>
      <c r="F1088" s="19">
        <v>158.26</v>
      </c>
      <c r="G1088" s="19">
        <v>12.6608</v>
      </c>
    </row>
    <row r="1089" spans="1:7" ht="20.1" customHeight="1">
      <c r="A1089" s="16" t="s">
        <v>544</v>
      </c>
      <c r="B1089" s="17" t="s">
        <v>543</v>
      </c>
      <c r="C1089" s="16" t="s">
        <v>406</v>
      </c>
      <c r="D1089" s="16" t="s">
        <v>407</v>
      </c>
      <c r="E1089" s="18">
        <v>0.04</v>
      </c>
      <c r="F1089" s="19">
        <v>49.16</v>
      </c>
      <c r="G1089" s="19">
        <v>1.9664</v>
      </c>
    </row>
    <row r="1090" spans="1:7" ht="15" customHeight="1">
      <c r="A1090" s="1"/>
      <c r="B1090" s="1"/>
      <c r="C1090" s="1"/>
      <c r="D1090" s="1"/>
      <c r="E1090" s="494" t="s">
        <v>424</v>
      </c>
      <c r="F1090" s="495"/>
      <c r="G1090" s="20">
        <v>23.54</v>
      </c>
    </row>
    <row r="1091" spans="1:7" ht="15" customHeight="1">
      <c r="A1091" s="1"/>
      <c r="B1091" s="1"/>
      <c r="C1091" s="1"/>
      <c r="D1091" s="1"/>
      <c r="E1091" s="496" t="s">
        <v>425</v>
      </c>
      <c r="F1091" s="497"/>
      <c r="G1091" s="10">
        <v>99.74</v>
      </c>
    </row>
    <row r="1092" spans="1:7" ht="9.95" customHeight="1">
      <c r="A1092" s="1"/>
      <c r="B1092" s="1"/>
      <c r="C1092" s="498" t="s">
        <v>355</v>
      </c>
      <c r="D1092" s="499"/>
      <c r="E1092" s="1"/>
      <c r="F1092" s="1"/>
      <c r="G1092" s="1"/>
    </row>
    <row r="1093" spans="1:7" ht="36" customHeight="1">
      <c r="A1093" s="485" t="s">
        <v>886</v>
      </c>
      <c r="B1093" s="486"/>
      <c r="C1093" s="486"/>
      <c r="D1093" s="486"/>
      <c r="E1093" s="486"/>
      <c r="F1093" s="486"/>
      <c r="G1093" s="486"/>
    </row>
    <row r="1094" spans="1:7" ht="15" customHeight="1">
      <c r="A1094" s="492" t="s">
        <v>398</v>
      </c>
      <c r="B1094" s="493"/>
      <c r="C1094" s="11" t="s">
        <v>399</v>
      </c>
      <c r="D1094" s="11" t="s">
        <v>400</v>
      </c>
      <c r="E1094" s="11" t="s">
        <v>401</v>
      </c>
      <c r="F1094" s="11" t="s">
        <v>402</v>
      </c>
      <c r="G1094" s="11" t="s">
        <v>403</v>
      </c>
    </row>
    <row r="1095" spans="1:7" ht="20.1" customHeight="1">
      <c r="A1095" s="16" t="s">
        <v>847</v>
      </c>
      <c r="B1095" s="17" t="s">
        <v>848</v>
      </c>
      <c r="C1095" s="16" t="s">
        <v>406</v>
      </c>
      <c r="D1095" s="16" t="s">
        <v>407</v>
      </c>
      <c r="E1095" s="18">
        <v>0.32</v>
      </c>
      <c r="F1095" s="19">
        <v>19.81</v>
      </c>
      <c r="G1095" s="19">
        <v>6.529376</v>
      </c>
    </row>
    <row r="1096" spans="1:7" ht="20.1" customHeight="1">
      <c r="A1096" s="16" t="s">
        <v>414</v>
      </c>
      <c r="B1096" s="17" t="s">
        <v>429</v>
      </c>
      <c r="C1096" s="16" t="s">
        <v>406</v>
      </c>
      <c r="D1096" s="16" t="s">
        <v>407</v>
      </c>
      <c r="E1096" s="18">
        <v>0.7</v>
      </c>
      <c r="F1096" s="19">
        <v>14.34</v>
      </c>
      <c r="G1096" s="19">
        <v>10.33914</v>
      </c>
    </row>
    <row r="1097" spans="1:7" ht="15" customHeight="1">
      <c r="A1097" s="1"/>
      <c r="B1097" s="1"/>
      <c r="C1097" s="1"/>
      <c r="D1097" s="1"/>
      <c r="E1097" s="494" t="s">
        <v>418</v>
      </c>
      <c r="F1097" s="495"/>
      <c r="G1097" s="20">
        <v>16.87</v>
      </c>
    </row>
    <row r="1098" spans="1:7" ht="15" customHeight="1">
      <c r="A1098" s="492" t="s">
        <v>430</v>
      </c>
      <c r="B1098" s="493"/>
      <c r="C1098" s="11" t="s">
        <v>399</v>
      </c>
      <c r="D1098" s="11" t="s">
        <v>400</v>
      </c>
      <c r="E1098" s="11" t="s">
        <v>401</v>
      </c>
      <c r="F1098" s="11" t="s">
        <v>402</v>
      </c>
      <c r="G1098" s="11" t="s">
        <v>403</v>
      </c>
    </row>
    <row r="1099" spans="1:7" ht="20.1" customHeight="1">
      <c r="A1099" s="16" t="s">
        <v>887</v>
      </c>
      <c r="B1099" s="17" t="s">
        <v>888</v>
      </c>
      <c r="C1099" s="16" t="s">
        <v>406</v>
      </c>
      <c r="D1099" s="16" t="s">
        <v>433</v>
      </c>
      <c r="E1099" s="18">
        <v>1.05</v>
      </c>
      <c r="F1099" s="19">
        <v>65</v>
      </c>
      <c r="G1099" s="19">
        <v>68.25</v>
      </c>
    </row>
    <row r="1100" spans="1:7" ht="20.1" customHeight="1">
      <c r="A1100" s="16" t="s">
        <v>851</v>
      </c>
      <c r="B1100" s="17" t="s">
        <v>852</v>
      </c>
      <c r="C1100" s="16" t="s">
        <v>406</v>
      </c>
      <c r="D1100" s="16" t="s">
        <v>562</v>
      </c>
      <c r="E1100" s="18">
        <v>0.0546</v>
      </c>
      <c r="F1100" s="19">
        <v>37</v>
      </c>
      <c r="G1100" s="19">
        <v>2.0202</v>
      </c>
    </row>
    <row r="1101" spans="1:7" ht="15" customHeight="1">
      <c r="A1101" s="1"/>
      <c r="B1101" s="1"/>
      <c r="C1101" s="1"/>
      <c r="D1101" s="1"/>
      <c r="E1101" s="494" t="s">
        <v>440</v>
      </c>
      <c r="F1101" s="495"/>
      <c r="G1101" s="20">
        <v>70.27</v>
      </c>
    </row>
    <row r="1102" spans="1:7" ht="15" customHeight="1">
      <c r="A1102" s="492" t="s">
        <v>419</v>
      </c>
      <c r="B1102" s="493"/>
      <c r="C1102" s="11" t="s">
        <v>399</v>
      </c>
      <c r="D1102" s="11" t="s">
        <v>400</v>
      </c>
      <c r="E1102" s="11" t="s">
        <v>401</v>
      </c>
      <c r="F1102" s="11" t="s">
        <v>402</v>
      </c>
      <c r="G1102" s="11" t="s">
        <v>403</v>
      </c>
    </row>
    <row r="1103" spans="1:7" ht="20.1" customHeight="1">
      <c r="A1103" s="16" t="s">
        <v>629</v>
      </c>
      <c r="B1103" s="17" t="s">
        <v>630</v>
      </c>
      <c r="C1103" s="16" t="s">
        <v>406</v>
      </c>
      <c r="D1103" s="16" t="s">
        <v>471</v>
      </c>
      <c r="E1103" s="18">
        <v>0.027</v>
      </c>
      <c r="F1103" s="19">
        <v>371.16</v>
      </c>
      <c r="G1103" s="19">
        <v>10.02132</v>
      </c>
    </row>
    <row r="1104" spans="1:7" ht="20.1" customHeight="1">
      <c r="A1104" s="16" t="s">
        <v>542</v>
      </c>
      <c r="B1104" s="17" t="s">
        <v>543</v>
      </c>
      <c r="C1104" s="16" t="s">
        <v>406</v>
      </c>
      <c r="D1104" s="16" t="s">
        <v>407</v>
      </c>
      <c r="E1104" s="18">
        <v>0.111</v>
      </c>
      <c r="F1104" s="19">
        <v>158.26</v>
      </c>
      <c r="G1104" s="19">
        <v>17.56686</v>
      </c>
    </row>
    <row r="1105" spans="1:7" ht="20.1" customHeight="1">
      <c r="A1105" s="16" t="s">
        <v>544</v>
      </c>
      <c r="B1105" s="17" t="s">
        <v>543</v>
      </c>
      <c r="C1105" s="16" t="s">
        <v>406</v>
      </c>
      <c r="D1105" s="16" t="s">
        <v>407</v>
      </c>
      <c r="E1105" s="18">
        <v>0.055</v>
      </c>
      <c r="F1105" s="19">
        <v>49.16</v>
      </c>
      <c r="G1105" s="19">
        <v>2.7038</v>
      </c>
    </row>
    <row r="1106" spans="1:7" ht="15" customHeight="1">
      <c r="A1106" s="1"/>
      <c r="B1106" s="1"/>
      <c r="C1106" s="1"/>
      <c r="D1106" s="1"/>
      <c r="E1106" s="494" t="s">
        <v>424</v>
      </c>
      <c r="F1106" s="495"/>
      <c r="G1106" s="20">
        <v>30.29</v>
      </c>
    </row>
    <row r="1107" spans="1:7" ht="15" customHeight="1">
      <c r="A1107" s="1"/>
      <c r="B1107" s="1"/>
      <c r="C1107" s="1"/>
      <c r="D1107" s="1"/>
      <c r="E1107" s="496" t="s">
        <v>425</v>
      </c>
      <c r="F1107" s="497"/>
      <c r="G1107" s="10">
        <v>117.43</v>
      </c>
    </row>
    <row r="1108" spans="1:7" ht="9.95" customHeight="1">
      <c r="A1108" s="1"/>
      <c r="B1108" s="1"/>
      <c r="C1108" s="498" t="s">
        <v>355</v>
      </c>
      <c r="D1108" s="499"/>
      <c r="E1108" s="1"/>
      <c r="F1108" s="1"/>
      <c r="G1108" s="1"/>
    </row>
    <row r="1109" spans="1:7" ht="36" customHeight="1">
      <c r="A1109" s="485" t="s">
        <v>889</v>
      </c>
      <c r="B1109" s="486"/>
      <c r="C1109" s="486"/>
      <c r="D1109" s="486"/>
      <c r="E1109" s="486"/>
      <c r="F1109" s="486"/>
      <c r="G1109" s="486"/>
    </row>
    <row r="1110" spans="1:7" ht="15" customHeight="1">
      <c r="A1110" s="492" t="s">
        <v>398</v>
      </c>
      <c r="B1110" s="493"/>
      <c r="C1110" s="11" t="s">
        <v>399</v>
      </c>
      <c r="D1110" s="11" t="s">
        <v>400</v>
      </c>
      <c r="E1110" s="11" t="s">
        <v>401</v>
      </c>
      <c r="F1110" s="11" t="s">
        <v>402</v>
      </c>
      <c r="G1110" s="11" t="s">
        <v>403</v>
      </c>
    </row>
    <row r="1111" spans="1:7" ht="20.1" customHeight="1">
      <c r="A1111" s="16" t="s">
        <v>847</v>
      </c>
      <c r="B1111" s="17" t="s">
        <v>848</v>
      </c>
      <c r="C1111" s="16" t="s">
        <v>406</v>
      </c>
      <c r="D1111" s="16" t="s">
        <v>407</v>
      </c>
      <c r="E1111" s="18">
        <v>0.32</v>
      </c>
      <c r="F1111" s="19">
        <v>19.81</v>
      </c>
      <c r="G1111" s="19">
        <v>6.529376</v>
      </c>
    </row>
    <row r="1112" spans="1:7" ht="20.1" customHeight="1">
      <c r="A1112" s="16" t="s">
        <v>414</v>
      </c>
      <c r="B1112" s="17" t="s">
        <v>429</v>
      </c>
      <c r="C1112" s="16" t="s">
        <v>406</v>
      </c>
      <c r="D1112" s="16" t="s">
        <v>407</v>
      </c>
      <c r="E1112" s="18">
        <v>0.7</v>
      </c>
      <c r="F1112" s="19">
        <v>14.34</v>
      </c>
      <c r="G1112" s="19">
        <v>10.33914</v>
      </c>
    </row>
    <row r="1113" spans="1:7" ht="15" customHeight="1">
      <c r="A1113" s="1"/>
      <c r="B1113" s="1"/>
      <c r="C1113" s="1"/>
      <c r="D1113" s="1"/>
      <c r="E1113" s="494" t="s">
        <v>418</v>
      </c>
      <c r="F1113" s="495"/>
      <c r="G1113" s="20">
        <v>16.87</v>
      </c>
    </row>
    <row r="1114" spans="1:7" ht="15" customHeight="1">
      <c r="A1114" s="492" t="s">
        <v>430</v>
      </c>
      <c r="B1114" s="493"/>
      <c r="C1114" s="11" t="s">
        <v>399</v>
      </c>
      <c r="D1114" s="11" t="s">
        <v>400</v>
      </c>
      <c r="E1114" s="11" t="s">
        <v>401</v>
      </c>
      <c r="F1114" s="11" t="s">
        <v>402</v>
      </c>
      <c r="G1114" s="11" t="s">
        <v>403</v>
      </c>
    </row>
    <row r="1115" spans="1:7" ht="20.1" customHeight="1">
      <c r="A1115" s="16" t="s">
        <v>890</v>
      </c>
      <c r="B1115" s="17" t="s">
        <v>891</v>
      </c>
      <c r="C1115" s="16" t="s">
        <v>406</v>
      </c>
      <c r="D1115" s="16" t="s">
        <v>433</v>
      </c>
      <c r="E1115" s="18">
        <v>1.05</v>
      </c>
      <c r="F1115" s="19">
        <v>58</v>
      </c>
      <c r="G1115" s="19">
        <v>60.9</v>
      </c>
    </row>
    <row r="1116" spans="1:7" ht="20.1" customHeight="1">
      <c r="A1116" s="16" t="s">
        <v>851</v>
      </c>
      <c r="B1116" s="17" t="s">
        <v>852</v>
      </c>
      <c r="C1116" s="16" t="s">
        <v>406</v>
      </c>
      <c r="D1116" s="16" t="s">
        <v>562</v>
      </c>
      <c r="E1116" s="18">
        <v>0.0546</v>
      </c>
      <c r="F1116" s="19">
        <v>37</v>
      </c>
      <c r="G1116" s="19">
        <v>2.0202</v>
      </c>
    </row>
    <row r="1117" spans="1:7" ht="15" customHeight="1">
      <c r="A1117" s="1"/>
      <c r="B1117" s="1"/>
      <c r="C1117" s="1"/>
      <c r="D1117" s="1"/>
      <c r="E1117" s="494" t="s">
        <v>440</v>
      </c>
      <c r="F1117" s="495"/>
      <c r="G1117" s="20">
        <v>62.92</v>
      </c>
    </row>
    <row r="1118" spans="1:7" ht="15" customHeight="1">
      <c r="A1118" s="492" t="s">
        <v>419</v>
      </c>
      <c r="B1118" s="493"/>
      <c r="C1118" s="11" t="s">
        <v>399</v>
      </c>
      <c r="D1118" s="11" t="s">
        <v>400</v>
      </c>
      <c r="E1118" s="11" t="s">
        <v>401</v>
      </c>
      <c r="F1118" s="11" t="s">
        <v>402</v>
      </c>
      <c r="G1118" s="11" t="s">
        <v>403</v>
      </c>
    </row>
    <row r="1119" spans="1:7" ht="20.1" customHeight="1">
      <c r="A1119" s="16" t="s">
        <v>629</v>
      </c>
      <c r="B1119" s="17" t="s">
        <v>630</v>
      </c>
      <c r="C1119" s="16" t="s">
        <v>406</v>
      </c>
      <c r="D1119" s="16" t="s">
        <v>471</v>
      </c>
      <c r="E1119" s="18">
        <v>0.021</v>
      </c>
      <c r="F1119" s="19">
        <v>371.16</v>
      </c>
      <c r="G1119" s="19">
        <v>7.79436</v>
      </c>
    </row>
    <row r="1120" spans="1:7" ht="20.1" customHeight="1">
      <c r="A1120" s="16" t="s">
        <v>542</v>
      </c>
      <c r="B1120" s="17" t="s">
        <v>543</v>
      </c>
      <c r="C1120" s="16" t="s">
        <v>406</v>
      </c>
      <c r="D1120" s="16" t="s">
        <v>407</v>
      </c>
      <c r="E1120" s="18">
        <v>0.0769</v>
      </c>
      <c r="F1120" s="19">
        <v>158.26</v>
      </c>
      <c r="G1120" s="19">
        <v>12.170194</v>
      </c>
    </row>
    <row r="1121" spans="1:7" ht="20.1" customHeight="1">
      <c r="A1121" s="16" t="s">
        <v>544</v>
      </c>
      <c r="B1121" s="17" t="s">
        <v>543</v>
      </c>
      <c r="C1121" s="16" t="s">
        <v>406</v>
      </c>
      <c r="D1121" s="16" t="s">
        <v>407</v>
      </c>
      <c r="E1121" s="18">
        <v>0.0384</v>
      </c>
      <c r="F1121" s="19">
        <v>49.16</v>
      </c>
      <c r="G1121" s="19">
        <v>1.887744</v>
      </c>
    </row>
    <row r="1122" spans="1:7" ht="15" customHeight="1">
      <c r="A1122" s="1"/>
      <c r="B1122" s="1"/>
      <c r="C1122" s="1"/>
      <c r="D1122" s="1"/>
      <c r="E1122" s="494" t="s">
        <v>424</v>
      </c>
      <c r="F1122" s="495"/>
      <c r="G1122" s="20">
        <v>21.85</v>
      </c>
    </row>
    <row r="1123" spans="1:7" ht="15" customHeight="1">
      <c r="A1123" s="1"/>
      <c r="B1123" s="1"/>
      <c r="C1123" s="1"/>
      <c r="D1123" s="1"/>
      <c r="E1123" s="496" t="s">
        <v>425</v>
      </c>
      <c r="F1123" s="497"/>
      <c r="G1123" s="10">
        <v>101.64</v>
      </c>
    </row>
    <row r="1124" spans="1:7" ht="9.95" customHeight="1">
      <c r="A1124" s="1"/>
      <c r="B1124" s="1"/>
      <c r="C1124" s="498" t="s">
        <v>355</v>
      </c>
      <c r="D1124" s="499"/>
      <c r="E1124" s="1"/>
      <c r="F1124" s="1"/>
      <c r="G1124" s="1"/>
    </row>
    <row r="1125" spans="1:7" ht="36" customHeight="1">
      <c r="A1125" s="485" t="s">
        <v>892</v>
      </c>
      <c r="B1125" s="486"/>
      <c r="C1125" s="486"/>
      <c r="D1125" s="486"/>
      <c r="E1125" s="486"/>
      <c r="F1125" s="486"/>
      <c r="G1125" s="486"/>
    </row>
    <row r="1126" spans="1:7" ht="15" customHeight="1">
      <c r="A1126" s="492" t="s">
        <v>398</v>
      </c>
      <c r="B1126" s="493"/>
      <c r="C1126" s="11" t="s">
        <v>399</v>
      </c>
      <c r="D1126" s="11" t="s">
        <v>400</v>
      </c>
      <c r="E1126" s="11" t="s">
        <v>401</v>
      </c>
      <c r="F1126" s="11" t="s">
        <v>402</v>
      </c>
      <c r="G1126" s="11" t="s">
        <v>403</v>
      </c>
    </row>
    <row r="1127" spans="1:7" ht="20.1" customHeight="1">
      <c r="A1127" s="16" t="s">
        <v>847</v>
      </c>
      <c r="B1127" s="17" t="s">
        <v>848</v>
      </c>
      <c r="C1127" s="16" t="s">
        <v>406</v>
      </c>
      <c r="D1127" s="16" t="s">
        <v>407</v>
      </c>
      <c r="E1127" s="18">
        <v>0.32</v>
      </c>
      <c r="F1127" s="19">
        <v>19.81</v>
      </c>
      <c r="G1127" s="19">
        <v>6.529376</v>
      </c>
    </row>
    <row r="1128" spans="1:7" ht="20.1" customHeight="1">
      <c r="A1128" s="16" t="s">
        <v>414</v>
      </c>
      <c r="B1128" s="17" t="s">
        <v>429</v>
      </c>
      <c r="C1128" s="16" t="s">
        <v>406</v>
      </c>
      <c r="D1128" s="16" t="s">
        <v>407</v>
      </c>
      <c r="E1128" s="18">
        <v>0.7</v>
      </c>
      <c r="F1128" s="19">
        <v>14.34</v>
      </c>
      <c r="G1128" s="19">
        <v>10.33914</v>
      </c>
    </row>
    <row r="1129" spans="1:7" ht="15" customHeight="1">
      <c r="A1129" s="1"/>
      <c r="B1129" s="1"/>
      <c r="C1129" s="1"/>
      <c r="D1129" s="1"/>
      <c r="E1129" s="494" t="s">
        <v>418</v>
      </c>
      <c r="F1129" s="495"/>
      <c r="G1129" s="20">
        <v>16.87</v>
      </c>
    </row>
    <row r="1130" spans="1:7" ht="15" customHeight="1">
      <c r="A1130" s="492" t="s">
        <v>430</v>
      </c>
      <c r="B1130" s="493"/>
      <c r="C1130" s="11" t="s">
        <v>399</v>
      </c>
      <c r="D1130" s="11" t="s">
        <v>400</v>
      </c>
      <c r="E1130" s="11" t="s">
        <v>401</v>
      </c>
      <c r="F1130" s="11" t="s">
        <v>402</v>
      </c>
      <c r="G1130" s="11" t="s">
        <v>403</v>
      </c>
    </row>
    <row r="1131" spans="1:7" ht="20.1" customHeight="1">
      <c r="A1131" s="16" t="s">
        <v>893</v>
      </c>
      <c r="B1131" s="17" t="s">
        <v>894</v>
      </c>
      <c r="C1131" s="16" t="s">
        <v>406</v>
      </c>
      <c r="D1131" s="16" t="s">
        <v>433</v>
      </c>
      <c r="E1131" s="18">
        <v>1.05</v>
      </c>
      <c r="F1131" s="19">
        <v>65</v>
      </c>
      <c r="G1131" s="19">
        <v>68.25</v>
      </c>
    </row>
    <row r="1132" spans="1:7" ht="20.1" customHeight="1">
      <c r="A1132" s="16" t="s">
        <v>851</v>
      </c>
      <c r="B1132" s="17" t="s">
        <v>852</v>
      </c>
      <c r="C1132" s="16" t="s">
        <v>406</v>
      </c>
      <c r="D1132" s="16" t="s">
        <v>562</v>
      </c>
      <c r="E1132" s="18">
        <v>0.0546</v>
      </c>
      <c r="F1132" s="19">
        <v>37</v>
      </c>
      <c r="G1132" s="19">
        <v>2.0202</v>
      </c>
    </row>
    <row r="1133" spans="1:7" ht="15" customHeight="1">
      <c r="A1133" s="1"/>
      <c r="B1133" s="1"/>
      <c r="C1133" s="1"/>
      <c r="D1133" s="1"/>
      <c r="E1133" s="494" t="s">
        <v>440</v>
      </c>
      <c r="F1133" s="495"/>
      <c r="G1133" s="20">
        <v>70.27</v>
      </c>
    </row>
    <row r="1134" spans="1:7" ht="15" customHeight="1">
      <c r="A1134" s="492" t="s">
        <v>419</v>
      </c>
      <c r="B1134" s="493"/>
      <c r="C1134" s="11" t="s">
        <v>399</v>
      </c>
      <c r="D1134" s="11" t="s">
        <v>400</v>
      </c>
      <c r="E1134" s="11" t="s">
        <v>401</v>
      </c>
      <c r="F1134" s="11" t="s">
        <v>402</v>
      </c>
      <c r="G1134" s="11" t="s">
        <v>403</v>
      </c>
    </row>
    <row r="1135" spans="1:7" ht="20.1" customHeight="1">
      <c r="A1135" s="16" t="s">
        <v>629</v>
      </c>
      <c r="B1135" s="17" t="s">
        <v>630</v>
      </c>
      <c r="C1135" s="16" t="s">
        <v>406</v>
      </c>
      <c r="D1135" s="16" t="s">
        <v>471</v>
      </c>
      <c r="E1135" s="18">
        <v>0.024</v>
      </c>
      <c r="F1135" s="19">
        <v>371.16</v>
      </c>
      <c r="G1135" s="19">
        <v>8.90784</v>
      </c>
    </row>
    <row r="1136" spans="1:7" ht="20.1" customHeight="1">
      <c r="A1136" s="16" t="s">
        <v>542</v>
      </c>
      <c r="B1136" s="17" t="s">
        <v>543</v>
      </c>
      <c r="C1136" s="16" t="s">
        <v>406</v>
      </c>
      <c r="D1136" s="16" t="s">
        <v>407</v>
      </c>
      <c r="E1136" s="18">
        <v>0.08</v>
      </c>
      <c r="F1136" s="19">
        <v>158.26</v>
      </c>
      <c r="G1136" s="19">
        <v>12.6608</v>
      </c>
    </row>
    <row r="1137" spans="1:7" ht="20.1" customHeight="1">
      <c r="A1137" s="16" t="s">
        <v>544</v>
      </c>
      <c r="B1137" s="17" t="s">
        <v>543</v>
      </c>
      <c r="C1137" s="16" t="s">
        <v>406</v>
      </c>
      <c r="D1137" s="16" t="s">
        <v>407</v>
      </c>
      <c r="E1137" s="18">
        <v>0.04</v>
      </c>
      <c r="F1137" s="19">
        <v>49.16</v>
      </c>
      <c r="G1137" s="19">
        <v>1.9664</v>
      </c>
    </row>
    <row r="1138" spans="1:7" ht="15" customHeight="1">
      <c r="A1138" s="1"/>
      <c r="B1138" s="1"/>
      <c r="C1138" s="1"/>
      <c r="D1138" s="1"/>
      <c r="E1138" s="494" t="s">
        <v>424</v>
      </c>
      <c r="F1138" s="495"/>
      <c r="G1138" s="20">
        <v>23.54</v>
      </c>
    </row>
    <row r="1139" spans="1:7" ht="15" customHeight="1">
      <c r="A1139" s="1"/>
      <c r="B1139" s="1"/>
      <c r="C1139" s="1"/>
      <c r="D1139" s="1"/>
      <c r="E1139" s="496" t="s">
        <v>425</v>
      </c>
      <c r="F1139" s="497"/>
      <c r="G1139" s="10">
        <v>110.67</v>
      </c>
    </row>
    <row r="1140" spans="1:7" ht="9.95" customHeight="1">
      <c r="A1140" s="1"/>
      <c r="B1140" s="1"/>
      <c r="C1140" s="498" t="s">
        <v>355</v>
      </c>
      <c r="D1140" s="499"/>
      <c r="E1140" s="1"/>
      <c r="F1140" s="1"/>
      <c r="G1140" s="1"/>
    </row>
    <row r="1141" spans="1:7" ht="36" customHeight="1">
      <c r="A1141" s="485" t="s">
        <v>895</v>
      </c>
      <c r="B1141" s="486"/>
      <c r="C1141" s="486"/>
      <c r="D1141" s="486"/>
      <c r="E1141" s="486"/>
      <c r="F1141" s="486"/>
      <c r="G1141" s="486"/>
    </row>
    <row r="1142" spans="1:7" ht="15" customHeight="1">
      <c r="A1142" s="492" t="s">
        <v>398</v>
      </c>
      <c r="B1142" s="493"/>
      <c r="C1142" s="11" t="s">
        <v>399</v>
      </c>
      <c r="D1142" s="11" t="s">
        <v>400</v>
      </c>
      <c r="E1142" s="11" t="s">
        <v>401</v>
      </c>
      <c r="F1142" s="11" t="s">
        <v>402</v>
      </c>
      <c r="G1142" s="11" t="s">
        <v>403</v>
      </c>
    </row>
    <row r="1143" spans="1:7" ht="20.1" customHeight="1">
      <c r="A1143" s="16" t="s">
        <v>847</v>
      </c>
      <c r="B1143" s="17" t="s">
        <v>848</v>
      </c>
      <c r="C1143" s="16" t="s">
        <v>406</v>
      </c>
      <c r="D1143" s="16" t="s">
        <v>407</v>
      </c>
      <c r="E1143" s="18">
        <v>0.32</v>
      </c>
      <c r="F1143" s="19">
        <v>19.81</v>
      </c>
      <c r="G1143" s="19">
        <v>6.529376</v>
      </c>
    </row>
    <row r="1144" spans="1:7" ht="20.1" customHeight="1">
      <c r="A1144" s="16" t="s">
        <v>414</v>
      </c>
      <c r="B1144" s="17" t="s">
        <v>429</v>
      </c>
      <c r="C1144" s="16" t="s">
        <v>406</v>
      </c>
      <c r="D1144" s="16" t="s">
        <v>407</v>
      </c>
      <c r="E1144" s="18">
        <v>0.7</v>
      </c>
      <c r="F1144" s="19">
        <v>14.34</v>
      </c>
      <c r="G1144" s="19">
        <v>10.33914</v>
      </c>
    </row>
    <row r="1145" spans="1:7" ht="15" customHeight="1">
      <c r="A1145" s="1"/>
      <c r="B1145" s="1"/>
      <c r="C1145" s="1"/>
      <c r="D1145" s="1"/>
      <c r="E1145" s="494" t="s">
        <v>418</v>
      </c>
      <c r="F1145" s="495"/>
      <c r="G1145" s="20">
        <v>16.87</v>
      </c>
    </row>
    <row r="1146" spans="1:7" ht="15" customHeight="1">
      <c r="A1146" s="492" t="s">
        <v>430</v>
      </c>
      <c r="B1146" s="493"/>
      <c r="C1146" s="11" t="s">
        <v>399</v>
      </c>
      <c r="D1146" s="11" t="s">
        <v>400</v>
      </c>
      <c r="E1146" s="11" t="s">
        <v>401</v>
      </c>
      <c r="F1146" s="11" t="s">
        <v>402</v>
      </c>
      <c r="G1146" s="11" t="s">
        <v>403</v>
      </c>
    </row>
    <row r="1147" spans="1:7" ht="20.1" customHeight="1">
      <c r="A1147" s="16" t="s">
        <v>896</v>
      </c>
      <c r="B1147" s="17" t="s">
        <v>897</v>
      </c>
      <c r="C1147" s="16" t="s">
        <v>406</v>
      </c>
      <c r="D1147" s="16" t="s">
        <v>433</v>
      </c>
      <c r="E1147" s="18">
        <v>1.05</v>
      </c>
      <c r="F1147" s="19">
        <v>75.5</v>
      </c>
      <c r="G1147" s="19">
        <v>79.275</v>
      </c>
    </row>
    <row r="1148" spans="1:7" ht="20.1" customHeight="1">
      <c r="A1148" s="16" t="s">
        <v>851</v>
      </c>
      <c r="B1148" s="17" t="s">
        <v>852</v>
      </c>
      <c r="C1148" s="16" t="s">
        <v>406</v>
      </c>
      <c r="D1148" s="16" t="s">
        <v>562</v>
      </c>
      <c r="E1148" s="18">
        <v>0.0546</v>
      </c>
      <c r="F1148" s="19">
        <v>37</v>
      </c>
      <c r="G1148" s="19">
        <v>2.0202</v>
      </c>
    </row>
    <row r="1149" spans="1:7" ht="15" customHeight="1">
      <c r="A1149" s="1"/>
      <c r="B1149" s="1"/>
      <c r="C1149" s="1"/>
      <c r="D1149" s="1"/>
      <c r="E1149" s="494" t="s">
        <v>440</v>
      </c>
      <c r="F1149" s="495"/>
      <c r="G1149" s="20">
        <v>81.3</v>
      </c>
    </row>
    <row r="1150" spans="1:7" ht="15" customHeight="1">
      <c r="A1150" s="492" t="s">
        <v>419</v>
      </c>
      <c r="B1150" s="493"/>
      <c r="C1150" s="11" t="s">
        <v>399</v>
      </c>
      <c r="D1150" s="11" t="s">
        <v>400</v>
      </c>
      <c r="E1150" s="11" t="s">
        <v>401</v>
      </c>
      <c r="F1150" s="11" t="s">
        <v>402</v>
      </c>
      <c r="G1150" s="11" t="s">
        <v>403</v>
      </c>
    </row>
    <row r="1151" spans="1:7" ht="20.1" customHeight="1">
      <c r="A1151" s="16" t="s">
        <v>629</v>
      </c>
      <c r="B1151" s="17" t="s">
        <v>630</v>
      </c>
      <c r="C1151" s="16" t="s">
        <v>406</v>
      </c>
      <c r="D1151" s="16" t="s">
        <v>471</v>
      </c>
      <c r="E1151" s="18">
        <v>0.027</v>
      </c>
      <c r="F1151" s="19">
        <v>371.16</v>
      </c>
      <c r="G1151" s="19">
        <v>10.02132</v>
      </c>
    </row>
    <row r="1152" spans="1:7" ht="20.1" customHeight="1">
      <c r="A1152" s="16" t="s">
        <v>542</v>
      </c>
      <c r="B1152" s="17" t="s">
        <v>543</v>
      </c>
      <c r="C1152" s="16" t="s">
        <v>406</v>
      </c>
      <c r="D1152" s="16" t="s">
        <v>407</v>
      </c>
      <c r="E1152" s="18">
        <v>0.111</v>
      </c>
      <c r="F1152" s="19">
        <v>158.26</v>
      </c>
      <c r="G1152" s="19">
        <v>17.56686</v>
      </c>
    </row>
    <row r="1153" spans="1:7" ht="20.1" customHeight="1">
      <c r="A1153" s="16" t="s">
        <v>544</v>
      </c>
      <c r="B1153" s="17" t="s">
        <v>543</v>
      </c>
      <c r="C1153" s="16" t="s">
        <v>406</v>
      </c>
      <c r="D1153" s="16" t="s">
        <v>407</v>
      </c>
      <c r="E1153" s="18">
        <v>0.055</v>
      </c>
      <c r="F1153" s="19">
        <v>49.16</v>
      </c>
      <c r="G1153" s="19">
        <v>2.7038</v>
      </c>
    </row>
    <row r="1154" spans="1:7" ht="15" customHeight="1">
      <c r="A1154" s="1"/>
      <c r="B1154" s="1"/>
      <c r="C1154" s="1"/>
      <c r="D1154" s="1"/>
      <c r="E1154" s="494" t="s">
        <v>424</v>
      </c>
      <c r="F1154" s="495"/>
      <c r="G1154" s="20">
        <v>30.29</v>
      </c>
    </row>
    <row r="1155" spans="1:7" ht="15" customHeight="1">
      <c r="A1155" s="1"/>
      <c r="B1155" s="1"/>
      <c r="C1155" s="1"/>
      <c r="D1155" s="1"/>
      <c r="E1155" s="496" t="s">
        <v>425</v>
      </c>
      <c r="F1155" s="497"/>
      <c r="G1155" s="10">
        <v>128.45</v>
      </c>
    </row>
    <row r="1156" spans="1:7" ht="9.95" customHeight="1">
      <c r="A1156" s="1"/>
      <c r="B1156" s="1"/>
      <c r="C1156" s="498" t="s">
        <v>355</v>
      </c>
      <c r="D1156" s="499"/>
      <c r="E1156" s="1"/>
      <c r="F1156" s="1"/>
      <c r="G1156" s="1"/>
    </row>
    <row r="1157" spans="1:7" ht="27" customHeight="1">
      <c r="A1157" s="485" t="s">
        <v>898</v>
      </c>
      <c r="B1157" s="486"/>
      <c r="C1157" s="486"/>
      <c r="D1157" s="486"/>
      <c r="E1157" s="486"/>
      <c r="F1157" s="486"/>
      <c r="G1157" s="486"/>
    </row>
    <row r="1158" spans="1:7" ht="15" customHeight="1">
      <c r="A1158" s="492" t="s">
        <v>398</v>
      </c>
      <c r="B1158" s="493"/>
      <c r="C1158" s="11" t="s">
        <v>399</v>
      </c>
      <c r="D1158" s="11" t="s">
        <v>400</v>
      </c>
      <c r="E1158" s="11" t="s">
        <v>401</v>
      </c>
      <c r="F1158" s="11" t="s">
        <v>402</v>
      </c>
      <c r="G1158" s="11" t="s">
        <v>403</v>
      </c>
    </row>
    <row r="1159" spans="1:7" ht="20.1" customHeight="1">
      <c r="A1159" s="16" t="s">
        <v>414</v>
      </c>
      <c r="B1159" s="17" t="s">
        <v>429</v>
      </c>
      <c r="C1159" s="16" t="s">
        <v>406</v>
      </c>
      <c r="D1159" s="16" t="s">
        <v>407</v>
      </c>
      <c r="E1159" s="18">
        <v>0.010683</v>
      </c>
      <c r="F1159" s="19">
        <v>14.34</v>
      </c>
      <c r="G1159" s="19">
        <v>0.1577900466</v>
      </c>
    </row>
    <row r="1160" spans="1:7" ht="15" customHeight="1">
      <c r="A1160" s="1"/>
      <c r="B1160" s="1"/>
      <c r="C1160" s="1"/>
      <c r="D1160" s="1"/>
      <c r="E1160" s="494" t="s">
        <v>418</v>
      </c>
      <c r="F1160" s="495"/>
      <c r="G1160" s="20">
        <v>0.16</v>
      </c>
    </row>
    <row r="1161" spans="1:7" ht="15" customHeight="1">
      <c r="A1161" s="492" t="s">
        <v>419</v>
      </c>
      <c r="B1161" s="493"/>
      <c r="C1161" s="11" t="s">
        <v>399</v>
      </c>
      <c r="D1161" s="11" t="s">
        <v>400</v>
      </c>
      <c r="E1161" s="11" t="s">
        <v>401</v>
      </c>
      <c r="F1161" s="11" t="s">
        <v>402</v>
      </c>
      <c r="G1161" s="11" t="s">
        <v>403</v>
      </c>
    </row>
    <row r="1162" spans="1:7" ht="20.1" customHeight="1">
      <c r="A1162" s="16" t="s">
        <v>734</v>
      </c>
      <c r="B1162" s="17" t="s">
        <v>735</v>
      </c>
      <c r="C1162" s="16" t="s">
        <v>406</v>
      </c>
      <c r="D1162" s="16" t="s">
        <v>407</v>
      </c>
      <c r="E1162" s="18">
        <v>0.002542</v>
      </c>
      <c r="F1162" s="19">
        <v>165.31</v>
      </c>
      <c r="G1162" s="19">
        <v>0.42021802</v>
      </c>
    </row>
    <row r="1163" spans="1:7" ht="20.1" customHeight="1">
      <c r="A1163" s="16" t="s">
        <v>736</v>
      </c>
      <c r="B1163" s="17" t="s">
        <v>735</v>
      </c>
      <c r="C1163" s="16" t="s">
        <v>406</v>
      </c>
      <c r="D1163" s="16" t="s">
        <v>407</v>
      </c>
      <c r="E1163" s="18">
        <v>0.000662</v>
      </c>
      <c r="F1163" s="19">
        <v>51.21</v>
      </c>
      <c r="G1163" s="19">
        <v>0.03390102</v>
      </c>
    </row>
    <row r="1164" spans="1:7" ht="20.1" customHeight="1">
      <c r="A1164" s="16" t="s">
        <v>737</v>
      </c>
      <c r="B1164" s="17" t="s">
        <v>738</v>
      </c>
      <c r="C1164" s="16" t="s">
        <v>406</v>
      </c>
      <c r="D1164" s="16" t="s">
        <v>407</v>
      </c>
      <c r="E1164" s="18">
        <v>0.001068</v>
      </c>
      <c r="F1164" s="19">
        <v>216.58</v>
      </c>
      <c r="G1164" s="19">
        <v>0.23130744</v>
      </c>
    </row>
    <row r="1165" spans="1:7" ht="27.95" customHeight="1">
      <c r="A1165" s="16" t="s">
        <v>739</v>
      </c>
      <c r="B1165" s="17" t="s">
        <v>740</v>
      </c>
      <c r="C1165" s="16" t="s">
        <v>406</v>
      </c>
      <c r="D1165" s="16" t="s">
        <v>407</v>
      </c>
      <c r="E1165" s="18">
        <v>0.000993</v>
      </c>
      <c r="F1165" s="19">
        <v>6.11</v>
      </c>
      <c r="G1165" s="19">
        <v>0.00606723</v>
      </c>
    </row>
    <row r="1166" spans="1:7" ht="27.95" customHeight="1">
      <c r="A1166" s="16" t="s">
        <v>741</v>
      </c>
      <c r="B1166" s="17" t="s">
        <v>742</v>
      </c>
      <c r="C1166" s="16" t="s">
        <v>406</v>
      </c>
      <c r="D1166" s="16" t="s">
        <v>407</v>
      </c>
      <c r="E1166" s="18">
        <v>7.4E-05</v>
      </c>
      <c r="F1166" s="19">
        <v>2.59</v>
      </c>
      <c r="G1166" s="19">
        <v>0.00019166</v>
      </c>
    </row>
    <row r="1167" spans="1:7" ht="20.1" customHeight="1">
      <c r="A1167" s="16" t="s">
        <v>743</v>
      </c>
      <c r="B1167" s="17" t="s">
        <v>744</v>
      </c>
      <c r="C1167" s="16" t="s">
        <v>406</v>
      </c>
      <c r="D1167" s="16" t="s">
        <v>407</v>
      </c>
      <c r="E1167" s="18">
        <v>0.002413</v>
      </c>
      <c r="F1167" s="19">
        <v>90.7</v>
      </c>
      <c r="G1167" s="19">
        <v>0.2188591</v>
      </c>
    </row>
    <row r="1168" spans="1:7" ht="20.1" customHeight="1">
      <c r="A1168" s="16" t="s">
        <v>745</v>
      </c>
      <c r="B1168" s="17" t="s">
        <v>744</v>
      </c>
      <c r="C1168" s="16" t="s">
        <v>406</v>
      </c>
      <c r="D1168" s="16" t="s">
        <v>407</v>
      </c>
      <c r="E1168" s="18">
        <v>0.000789</v>
      </c>
      <c r="F1168" s="19">
        <v>32.49</v>
      </c>
      <c r="G1168" s="19">
        <v>0.02563461</v>
      </c>
    </row>
    <row r="1169" spans="1:7" ht="36" customHeight="1">
      <c r="A1169" s="16" t="s">
        <v>746</v>
      </c>
      <c r="B1169" s="17" t="s">
        <v>747</v>
      </c>
      <c r="C1169" s="16" t="s">
        <v>406</v>
      </c>
      <c r="D1169" s="16" t="s">
        <v>407</v>
      </c>
      <c r="E1169" s="18">
        <v>0.000833</v>
      </c>
      <c r="F1169" s="19">
        <v>118.86</v>
      </c>
      <c r="G1169" s="19">
        <v>0.09901038</v>
      </c>
    </row>
    <row r="1170" spans="1:7" ht="36" customHeight="1">
      <c r="A1170" s="16" t="s">
        <v>748</v>
      </c>
      <c r="B1170" s="17" t="s">
        <v>747</v>
      </c>
      <c r="C1170" s="16" t="s">
        <v>406</v>
      </c>
      <c r="D1170" s="16" t="s">
        <v>407</v>
      </c>
      <c r="E1170" s="18">
        <v>0.000235</v>
      </c>
      <c r="F1170" s="19">
        <v>49.98</v>
      </c>
      <c r="G1170" s="19">
        <v>0.0117453</v>
      </c>
    </row>
    <row r="1171" spans="1:7" ht="60.95" customHeight="1">
      <c r="A1171" s="16" t="s">
        <v>749</v>
      </c>
      <c r="B1171" s="17" t="s">
        <v>750</v>
      </c>
      <c r="C1171" s="16" t="s">
        <v>406</v>
      </c>
      <c r="D1171" s="16" t="s">
        <v>407</v>
      </c>
      <c r="E1171" s="18">
        <v>0.00142</v>
      </c>
      <c r="F1171" s="19">
        <v>36.83</v>
      </c>
      <c r="G1171" s="19">
        <v>0.0522986</v>
      </c>
    </row>
    <row r="1172" spans="1:7" ht="60.95" customHeight="1">
      <c r="A1172" s="16" t="s">
        <v>751</v>
      </c>
      <c r="B1172" s="17" t="s">
        <v>750</v>
      </c>
      <c r="C1172" s="16" t="s">
        <v>406</v>
      </c>
      <c r="D1172" s="16" t="s">
        <v>407</v>
      </c>
      <c r="E1172" s="18">
        <v>0.000715</v>
      </c>
      <c r="F1172" s="19">
        <v>11.94</v>
      </c>
      <c r="G1172" s="19">
        <v>0.0085371</v>
      </c>
    </row>
    <row r="1173" spans="1:7" ht="15" customHeight="1">
      <c r="A1173" s="1"/>
      <c r="B1173" s="1"/>
      <c r="C1173" s="1"/>
      <c r="D1173" s="1"/>
      <c r="E1173" s="494" t="s">
        <v>424</v>
      </c>
      <c r="F1173" s="495"/>
      <c r="G1173" s="20">
        <v>1.11</v>
      </c>
    </row>
    <row r="1174" spans="1:7" ht="15" customHeight="1">
      <c r="A1174" s="1"/>
      <c r="B1174" s="1"/>
      <c r="C1174" s="1"/>
      <c r="D1174" s="1"/>
      <c r="E1174" s="496" t="s">
        <v>425</v>
      </c>
      <c r="F1174" s="497"/>
      <c r="G1174" s="10">
        <v>1.26</v>
      </c>
    </row>
    <row r="1175" spans="1:7" ht="9.95" customHeight="1">
      <c r="A1175" s="1"/>
      <c r="B1175" s="1"/>
      <c r="C1175" s="498" t="s">
        <v>355</v>
      </c>
      <c r="D1175" s="499"/>
      <c r="E1175" s="1"/>
      <c r="F1175" s="1"/>
      <c r="G1175" s="1"/>
    </row>
    <row r="1176" spans="1:7" ht="20.1" customHeight="1">
      <c r="A1176" s="485" t="s">
        <v>899</v>
      </c>
      <c r="B1176" s="486"/>
      <c r="C1176" s="486"/>
      <c r="D1176" s="486"/>
      <c r="E1176" s="486"/>
      <c r="F1176" s="486"/>
      <c r="G1176" s="486"/>
    </row>
    <row r="1177" spans="1:7" ht="15" customHeight="1">
      <c r="A1177" s="492" t="s">
        <v>398</v>
      </c>
      <c r="B1177" s="493"/>
      <c r="C1177" s="11" t="s">
        <v>399</v>
      </c>
      <c r="D1177" s="11" t="s">
        <v>400</v>
      </c>
      <c r="E1177" s="11" t="s">
        <v>401</v>
      </c>
      <c r="F1177" s="11" t="s">
        <v>402</v>
      </c>
      <c r="G1177" s="11" t="s">
        <v>403</v>
      </c>
    </row>
    <row r="1178" spans="1:7" ht="20.1" customHeight="1">
      <c r="A1178" s="16" t="s">
        <v>414</v>
      </c>
      <c r="B1178" s="17" t="s">
        <v>429</v>
      </c>
      <c r="C1178" s="16" t="s">
        <v>406</v>
      </c>
      <c r="D1178" s="16" t="s">
        <v>407</v>
      </c>
      <c r="E1178" s="18">
        <v>0.005</v>
      </c>
      <c r="F1178" s="19">
        <v>14.34</v>
      </c>
      <c r="G1178" s="19">
        <v>0.073851</v>
      </c>
    </row>
    <row r="1179" spans="1:7" ht="15" customHeight="1">
      <c r="A1179" s="1"/>
      <c r="B1179" s="1"/>
      <c r="C1179" s="1"/>
      <c r="D1179" s="1"/>
      <c r="E1179" s="494" t="s">
        <v>418</v>
      </c>
      <c r="F1179" s="495"/>
      <c r="G1179" s="20">
        <v>0.07</v>
      </c>
    </row>
    <row r="1180" spans="1:7" ht="15" customHeight="1">
      <c r="A1180" s="492" t="s">
        <v>430</v>
      </c>
      <c r="B1180" s="493"/>
      <c r="C1180" s="11" t="s">
        <v>399</v>
      </c>
      <c r="D1180" s="11" t="s">
        <v>400</v>
      </c>
      <c r="E1180" s="11" t="s">
        <v>401</v>
      </c>
      <c r="F1180" s="11" t="s">
        <v>402</v>
      </c>
      <c r="G1180" s="11" t="s">
        <v>403</v>
      </c>
    </row>
    <row r="1181" spans="1:7" ht="15" customHeight="1">
      <c r="A1181" s="16" t="s">
        <v>900</v>
      </c>
      <c r="B1181" s="17" t="s">
        <v>901</v>
      </c>
      <c r="C1181" s="16" t="s">
        <v>406</v>
      </c>
      <c r="D1181" s="16" t="s">
        <v>439</v>
      </c>
      <c r="E1181" s="18">
        <v>1.3</v>
      </c>
      <c r="F1181" s="19">
        <v>6.585</v>
      </c>
      <c r="G1181" s="19">
        <v>8.5605</v>
      </c>
    </row>
    <row r="1182" spans="1:7" ht="15" customHeight="1">
      <c r="A1182" s="1"/>
      <c r="B1182" s="1"/>
      <c r="C1182" s="1"/>
      <c r="D1182" s="1"/>
      <c r="E1182" s="494" t="s">
        <v>440</v>
      </c>
      <c r="F1182" s="495"/>
      <c r="G1182" s="20">
        <v>8.56</v>
      </c>
    </row>
    <row r="1183" spans="1:7" ht="15" customHeight="1">
      <c r="A1183" s="492" t="s">
        <v>419</v>
      </c>
      <c r="B1183" s="493"/>
      <c r="C1183" s="11" t="s">
        <v>399</v>
      </c>
      <c r="D1183" s="11" t="s">
        <v>400</v>
      </c>
      <c r="E1183" s="11" t="s">
        <v>401</v>
      </c>
      <c r="F1183" s="11" t="s">
        <v>402</v>
      </c>
      <c r="G1183" s="11" t="s">
        <v>403</v>
      </c>
    </row>
    <row r="1184" spans="1:7" ht="20.1" customHeight="1">
      <c r="A1184" s="16" t="s">
        <v>743</v>
      </c>
      <c r="B1184" s="17" t="s">
        <v>744</v>
      </c>
      <c r="C1184" s="16" t="s">
        <v>406</v>
      </c>
      <c r="D1184" s="16" t="s">
        <v>407</v>
      </c>
      <c r="E1184" s="18">
        <v>0.00019</v>
      </c>
      <c r="F1184" s="19">
        <v>90.7</v>
      </c>
      <c r="G1184" s="19">
        <v>0.017233</v>
      </c>
    </row>
    <row r="1185" spans="1:7" ht="20.1" customHeight="1">
      <c r="A1185" s="16" t="s">
        <v>745</v>
      </c>
      <c r="B1185" s="17" t="s">
        <v>744</v>
      </c>
      <c r="C1185" s="16" t="s">
        <v>406</v>
      </c>
      <c r="D1185" s="16" t="s">
        <v>407</v>
      </c>
      <c r="E1185" s="18">
        <v>0.00058</v>
      </c>
      <c r="F1185" s="19">
        <v>32.49</v>
      </c>
      <c r="G1185" s="19">
        <v>0.0188442</v>
      </c>
    </row>
    <row r="1186" spans="1:7" ht="36" customHeight="1">
      <c r="A1186" s="16" t="s">
        <v>902</v>
      </c>
      <c r="B1186" s="17" t="s">
        <v>903</v>
      </c>
      <c r="C1186" s="16" t="s">
        <v>406</v>
      </c>
      <c r="D1186" s="16" t="s">
        <v>407</v>
      </c>
      <c r="E1186" s="18">
        <v>0.00077</v>
      </c>
      <c r="F1186" s="19">
        <v>141.44</v>
      </c>
      <c r="G1186" s="19">
        <v>0.1089088</v>
      </c>
    </row>
    <row r="1187" spans="1:7" ht="27.95" customHeight="1">
      <c r="A1187" s="16" t="s">
        <v>904</v>
      </c>
      <c r="B1187" s="17" t="s">
        <v>905</v>
      </c>
      <c r="C1187" s="16" t="s">
        <v>406</v>
      </c>
      <c r="D1187" s="16" t="s">
        <v>407</v>
      </c>
      <c r="E1187" s="18">
        <v>0.00077</v>
      </c>
      <c r="F1187" s="19">
        <v>263.75</v>
      </c>
      <c r="G1187" s="19">
        <v>0.2030875</v>
      </c>
    </row>
    <row r="1188" spans="1:7" ht="20.1" customHeight="1">
      <c r="A1188" s="16" t="s">
        <v>871</v>
      </c>
      <c r="B1188" s="17" t="s">
        <v>872</v>
      </c>
      <c r="C1188" s="16" t="s">
        <v>406</v>
      </c>
      <c r="D1188" s="16" t="s">
        <v>407</v>
      </c>
      <c r="E1188" s="18">
        <v>0.00019</v>
      </c>
      <c r="F1188" s="19">
        <v>15.75</v>
      </c>
      <c r="G1188" s="19">
        <v>0.0029925</v>
      </c>
    </row>
    <row r="1189" spans="1:7" ht="20.1" customHeight="1">
      <c r="A1189" s="16" t="s">
        <v>873</v>
      </c>
      <c r="B1189" s="17" t="s">
        <v>874</v>
      </c>
      <c r="C1189" s="16" t="s">
        <v>406</v>
      </c>
      <c r="D1189" s="16" t="s">
        <v>407</v>
      </c>
      <c r="E1189" s="18">
        <v>0.00058</v>
      </c>
      <c r="F1189" s="19">
        <v>4.77</v>
      </c>
      <c r="G1189" s="19">
        <v>0.0027666</v>
      </c>
    </row>
    <row r="1190" spans="1:7" ht="15" customHeight="1">
      <c r="A1190" s="1"/>
      <c r="B1190" s="1"/>
      <c r="C1190" s="1"/>
      <c r="D1190" s="1"/>
      <c r="E1190" s="494" t="s">
        <v>424</v>
      </c>
      <c r="F1190" s="495"/>
      <c r="G1190" s="20">
        <v>0.35</v>
      </c>
    </row>
    <row r="1191" spans="1:7" ht="15" customHeight="1">
      <c r="A1191" s="1"/>
      <c r="B1191" s="1"/>
      <c r="C1191" s="1"/>
      <c r="D1191" s="1"/>
      <c r="E1191" s="496" t="s">
        <v>425</v>
      </c>
      <c r="F1191" s="497"/>
      <c r="G1191" s="10">
        <v>8.98</v>
      </c>
    </row>
    <row r="1192" spans="1:7" ht="9.95" customHeight="1">
      <c r="A1192" s="1"/>
      <c r="B1192" s="1"/>
      <c r="C1192" s="498" t="s">
        <v>355</v>
      </c>
      <c r="D1192" s="499"/>
      <c r="E1192" s="1"/>
      <c r="F1192" s="1"/>
      <c r="G1192" s="1"/>
    </row>
    <row r="1193" spans="1:7" ht="27" customHeight="1">
      <c r="A1193" s="485" t="s">
        <v>906</v>
      </c>
      <c r="B1193" s="486"/>
      <c r="C1193" s="486"/>
      <c r="D1193" s="486"/>
      <c r="E1193" s="486"/>
      <c r="F1193" s="486"/>
      <c r="G1193" s="486"/>
    </row>
    <row r="1194" spans="1:7" ht="15" customHeight="1">
      <c r="A1194" s="492" t="s">
        <v>398</v>
      </c>
      <c r="B1194" s="493"/>
      <c r="C1194" s="11" t="s">
        <v>399</v>
      </c>
      <c r="D1194" s="11" t="s">
        <v>400</v>
      </c>
      <c r="E1194" s="11" t="s">
        <v>401</v>
      </c>
      <c r="F1194" s="11" t="s">
        <v>402</v>
      </c>
      <c r="G1194" s="11" t="s">
        <v>403</v>
      </c>
    </row>
    <row r="1195" spans="1:7" ht="20.1" customHeight="1">
      <c r="A1195" s="16" t="s">
        <v>847</v>
      </c>
      <c r="B1195" s="17" t="s">
        <v>907</v>
      </c>
      <c r="C1195" s="16" t="s">
        <v>406</v>
      </c>
      <c r="D1195" s="16" t="s">
        <v>407</v>
      </c>
      <c r="E1195" s="18">
        <v>0.1</v>
      </c>
      <c r="F1195" s="19">
        <v>19.81</v>
      </c>
      <c r="G1195" s="19">
        <v>2.244473</v>
      </c>
    </row>
    <row r="1196" spans="1:7" ht="20.1" customHeight="1">
      <c r="A1196" s="16" t="s">
        <v>414</v>
      </c>
      <c r="B1196" s="17" t="s">
        <v>908</v>
      </c>
      <c r="C1196" s="16" t="s">
        <v>406</v>
      </c>
      <c r="D1196" s="16" t="s">
        <v>407</v>
      </c>
      <c r="E1196" s="18">
        <v>0.3</v>
      </c>
      <c r="F1196" s="19">
        <v>14.34</v>
      </c>
      <c r="G1196" s="19">
        <v>4.874166</v>
      </c>
    </row>
    <row r="1197" spans="1:7" ht="15" customHeight="1">
      <c r="A1197" s="1"/>
      <c r="B1197" s="1"/>
      <c r="C1197" s="1"/>
      <c r="D1197" s="1"/>
      <c r="E1197" s="494" t="s">
        <v>418</v>
      </c>
      <c r="F1197" s="495"/>
      <c r="G1197" s="20">
        <v>7.11</v>
      </c>
    </row>
    <row r="1198" spans="1:7" ht="15" customHeight="1">
      <c r="A1198" s="492" t="s">
        <v>419</v>
      </c>
      <c r="B1198" s="493"/>
      <c r="C1198" s="11" t="s">
        <v>399</v>
      </c>
      <c r="D1198" s="11" t="s">
        <v>400</v>
      </c>
      <c r="E1198" s="11" t="s">
        <v>401</v>
      </c>
      <c r="F1198" s="11" t="s">
        <v>402</v>
      </c>
      <c r="G1198" s="11" t="s">
        <v>403</v>
      </c>
    </row>
    <row r="1199" spans="1:7" ht="27.95" customHeight="1">
      <c r="A1199" s="16" t="s">
        <v>629</v>
      </c>
      <c r="B1199" s="17" t="s">
        <v>909</v>
      </c>
      <c r="C1199" s="16" t="s">
        <v>406</v>
      </c>
      <c r="D1199" s="16" t="s">
        <v>471</v>
      </c>
      <c r="E1199" s="18">
        <v>0.0025</v>
      </c>
      <c r="F1199" s="19">
        <v>371.16</v>
      </c>
      <c r="G1199" s="19">
        <v>1.02069</v>
      </c>
    </row>
    <row r="1200" spans="1:7" ht="36" customHeight="1">
      <c r="A1200" s="16" t="s">
        <v>596</v>
      </c>
      <c r="B1200" s="17" t="s">
        <v>910</v>
      </c>
      <c r="C1200" s="16" t="s">
        <v>406</v>
      </c>
      <c r="D1200" s="16" t="s">
        <v>471</v>
      </c>
      <c r="E1200" s="18">
        <v>0.062</v>
      </c>
      <c r="F1200" s="19">
        <v>301.16</v>
      </c>
      <c r="G1200" s="19">
        <v>20.539112</v>
      </c>
    </row>
    <row r="1201" spans="1:7" ht="36" customHeight="1">
      <c r="A1201" s="16" t="s">
        <v>524</v>
      </c>
      <c r="B1201" s="17" t="s">
        <v>911</v>
      </c>
      <c r="C1201" s="16" t="s">
        <v>406</v>
      </c>
      <c r="D1201" s="16" t="s">
        <v>471</v>
      </c>
      <c r="E1201" s="18">
        <v>0.062</v>
      </c>
      <c r="F1201" s="19">
        <v>72.79</v>
      </c>
      <c r="G1201" s="19">
        <v>4.964278</v>
      </c>
    </row>
    <row r="1202" spans="1:7" ht="44.1" customHeight="1">
      <c r="A1202" s="16" t="s">
        <v>912</v>
      </c>
      <c r="B1202" s="17" t="s">
        <v>913</v>
      </c>
      <c r="C1202" s="16" t="s">
        <v>406</v>
      </c>
      <c r="D1202" s="16" t="s">
        <v>471</v>
      </c>
      <c r="E1202" s="18">
        <v>0.062</v>
      </c>
      <c r="F1202" s="19">
        <v>65.32</v>
      </c>
      <c r="G1202" s="19">
        <v>4.454824</v>
      </c>
    </row>
    <row r="1203" spans="1:7" ht="36" customHeight="1">
      <c r="A1203" s="16" t="s">
        <v>600</v>
      </c>
      <c r="B1203" s="17" t="s">
        <v>914</v>
      </c>
      <c r="C1203" s="16" t="s">
        <v>406</v>
      </c>
      <c r="D1203" s="16" t="s">
        <v>433</v>
      </c>
      <c r="E1203" s="18">
        <v>0.93</v>
      </c>
      <c r="F1203" s="19">
        <v>66.69</v>
      </c>
      <c r="G1203" s="19">
        <v>68.22387</v>
      </c>
    </row>
    <row r="1204" spans="1:7" ht="15" customHeight="1">
      <c r="A1204" s="1"/>
      <c r="B1204" s="1"/>
      <c r="C1204" s="1"/>
      <c r="D1204" s="1"/>
      <c r="E1204" s="494" t="s">
        <v>424</v>
      </c>
      <c r="F1204" s="495"/>
      <c r="G1204" s="20">
        <v>99.19</v>
      </c>
    </row>
    <row r="1205" spans="1:7" ht="15" customHeight="1">
      <c r="A1205" s="1"/>
      <c r="B1205" s="1"/>
      <c r="C1205" s="1"/>
      <c r="D1205" s="1"/>
      <c r="E1205" s="496" t="s">
        <v>425</v>
      </c>
      <c r="F1205" s="497"/>
      <c r="G1205" s="10">
        <v>106.32</v>
      </c>
    </row>
    <row r="1206" spans="1:7" ht="9.95" customHeight="1">
      <c r="A1206" s="1"/>
      <c r="B1206" s="1"/>
      <c r="C1206" s="498" t="s">
        <v>355</v>
      </c>
      <c r="D1206" s="499"/>
      <c r="E1206" s="1"/>
      <c r="F1206" s="1"/>
      <c r="G1206" s="1"/>
    </row>
    <row r="1207" spans="1:7" ht="27" customHeight="1">
      <c r="A1207" s="485" t="s">
        <v>915</v>
      </c>
      <c r="B1207" s="486"/>
      <c r="C1207" s="486"/>
      <c r="D1207" s="486"/>
      <c r="E1207" s="486"/>
      <c r="F1207" s="486"/>
      <c r="G1207" s="486"/>
    </row>
    <row r="1208" spans="1:7" ht="15" customHeight="1">
      <c r="A1208" s="492" t="s">
        <v>398</v>
      </c>
      <c r="B1208" s="493"/>
      <c r="C1208" s="11" t="s">
        <v>399</v>
      </c>
      <c r="D1208" s="11" t="s">
        <v>400</v>
      </c>
      <c r="E1208" s="11" t="s">
        <v>401</v>
      </c>
      <c r="F1208" s="11" t="s">
        <v>402</v>
      </c>
      <c r="G1208" s="11" t="s">
        <v>403</v>
      </c>
    </row>
    <row r="1209" spans="1:7" ht="20.1" customHeight="1">
      <c r="A1209" s="16" t="s">
        <v>847</v>
      </c>
      <c r="B1209" s="17" t="s">
        <v>848</v>
      </c>
      <c r="C1209" s="16" t="s">
        <v>406</v>
      </c>
      <c r="D1209" s="16" t="s">
        <v>407</v>
      </c>
      <c r="E1209" s="18">
        <v>0.244</v>
      </c>
      <c r="F1209" s="19">
        <v>19.81</v>
      </c>
      <c r="G1209" s="19">
        <v>4.9786492</v>
      </c>
    </row>
    <row r="1210" spans="1:7" ht="20.1" customHeight="1">
      <c r="A1210" s="16" t="s">
        <v>414</v>
      </c>
      <c r="B1210" s="17" t="s">
        <v>429</v>
      </c>
      <c r="C1210" s="16" t="s">
        <v>406</v>
      </c>
      <c r="D1210" s="16" t="s">
        <v>407</v>
      </c>
      <c r="E1210" s="18">
        <v>1.95</v>
      </c>
      <c r="F1210" s="19">
        <v>14.34</v>
      </c>
      <c r="G1210" s="19">
        <v>28.80189</v>
      </c>
    </row>
    <row r="1211" spans="1:7" ht="15" customHeight="1">
      <c r="A1211" s="1"/>
      <c r="B1211" s="1"/>
      <c r="C1211" s="1"/>
      <c r="D1211" s="1"/>
      <c r="E1211" s="494" t="s">
        <v>418</v>
      </c>
      <c r="F1211" s="495"/>
      <c r="G1211" s="20">
        <v>33.78</v>
      </c>
    </row>
    <row r="1212" spans="1:7" ht="15" customHeight="1">
      <c r="A1212" s="492" t="s">
        <v>419</v>
      </c>
      <c r="B1212" s="493"/>
      <c r="C1212" s="11" t="s">
        <v>399</v>
      </c>
      <c r="D1212" s="11" t="s">
        <v>400</v>
      </c>
      <c r="E1212" s="11" t="s">
        <v>401</v>
      </c>
      <c r="F1212" s="11" t="s">
        <v>402</v>
      </c>
      <c r="G1212" s="11" t="s">
        <v>403</v>
      </c>
    </row>
    <row r="1213" spans="1:7" ht="20.1" customHeight="1">
      <c r="A1213" s="16" t="s">
        <v>629</v>
      </c>
      <c r="B1213" s="17" t="s">
        <v>630</v>
      </c>
      <c r="C1213" s="16" t="s">
        <v>406</v>
      </c>
      <c r="D1213" s="16" t="s">
        <v>471</v>
      </c>
      <c r="E1213" s="18">
        <v>0.0025</v>
      </c>
      <c r="F1213" s="19">
        <v>371.16</v>
      </c>
      <c r="G1213" s="19">
        <v>0.9279</v>
      </c>
    </row>
    <row r="1214" spans="1:7" ht="36" customHeight="1">
      <c r="A1214" s="16" t="s">
        <v>596</v>
      </c>
      <c r="B1214" s="17" t="s">
        <v>597</v>
      </c>
      <c r="C1214" s="16" t="s">
        <v>406</v>
      </c>
      <c r="D1214" s="16" t="s">
        <v>471</v>
      </c>
      <c r="E1214" s="18">
        <v>0.062</v>
      </c>
      <c r="F1214" s="19">
        <v>301.16</v>
      </c>
      <c r="G1214" s="19">
        <v>18.67192</v>
      </c>
    </row>
    <row r="1215" spans="1:7" ht="36" customHeight="1">
      <c r="A1215" s="16" t="s">
        <v>916</v>
      </c>
      <c r="B1215" s="17" t="s">
        <v>917</v>
      </c>
      <c r="C1215" s="16" t="s">
        <v>406</v>
      </c>
      <c r="D1215" s="16" t="s">
        <v>471</v>
      </c>
      <c r="E1215" s="18">
        <v>0.062</v>
      </c>
      <c r="F1215" s="19">
        <v>56.98</v>
      </c>
      <c r="G1215" s="19">
        <v>3.53276</v>
      </c>
    </row>
    <row r="1216" spans="1:7" ht="36" customHeight="1">
      <c r="A1216" s="16" t="s">
        <v>918</v>
      </c>
      <c r="B1216" s="17" t="s">
        <v>919</v>
      </c>
      <c r="C1216" s="16" t="s">
        <v>406</v>
      </c>
      <c r="D1216" s="16" t="s">
        <v>471</v>
      </c>
      <c r="E1216" s="18">
        <v>0.062</v>
      </c>
      <c r="F1216" s="19">
        <v>64.74</v>
      </c>
      <c r="G1216" s="19">
        <v>4.01388</v>
      </c>
    </row>
    <row r="1217" spans="1:7" ht="27.95" customHeight="1">
      <c r="A1217" s="16" t="s">
        <v>920</v>
      </c>
      <c r="B1217" s="17" t="s">
        <v>921</v>
      </c>
      <c r="C1217" s="16" t="s">
        <v>406</v>
      </c>
      <c r="D1217" s="16" t="s">
        <v>433</v>
      </c>
      <c r="E1217" s="18">
        <v>0.93</v>
      </c>
      <c r="F1217" s="19">
        <v>31.3</v>
      </c>
      <c r="G1217" s="19">
        <v>29.109</v>
      </c>
    </row>
    <row r="1218" spans="1:7" ht="15" customHeight="1">
      <c r="A1218" s="1"/>
      <c r="B1218" s="1"/>
      <c r="C1218" s="1"/>
      <c r="D1218" s="1"/>
      <c r="E1218" s="494" t="s">
        <v>424</v>
      </c>
      <c r="F1218" s="495"/>
      <c r="G1218" s="20">
        <v>56.25</v>
      </c>
    </row>
    <row r="1219" spans="1:7" ht="15" customHeight="1">
      <c r="A1219" s="1"/>
      <c r="B1219" s="1"/>
      <c r="C1219" s="1"/>
      <c r="D1219" s="1"/>
      <c r="E1219" s="496" t="s">
        <v>425</v>
      </c>
      <c r="F1219" s="497"/>
      <c r="G1219" s="10">
        <v>90.03</v>
      </c>
    </row>
    <row r="1220" spans="1:7" ht="9.95" customHeight="1">
      <c r="A1220" s="1"/>
      <c r="B1220" s="1"/>
      <c r="C1220" s="498" t="s">
        <v>355</v>
      </c>
      <c r="D1220" s="499"/>
      <c r="E1220" s="1"/>
      <c r="F1220" s="1"/>
      <c r="G1220" s="1"/>
    </row>
    <row r="1221" spans="1:7" ht="27" customHeight="1">
      <c r="A1221" s="485" t="s">
        <v>922</v>
      </c>
      <c r="B1221" s="486"/>
      <c r="C1221" s="486"/>
      <c r="D1221" s="486"/>
      <c r="E1221" s="486"/>
      <c r="F1221" s="486"/>
      <c r="G1221" s="486"/>
    </row>
    <row r="1222" spans="1:7" ht="15" customHeight="1">
      <c r="A1222" s="492" t="s">
        <v>398</v>
      </c>
      <c r="B1222" s="493"/>
      <c r="C1222" s="11" t="s">
        <v>399</v>
      </c>
      <c r="D1222" s="11" t="s">
        <v>400</v>
      </c>
      <c r="E1222" s="11" t="s">
        <v>401</v>
      </c>
      <c r="F1222" s="11" t="s">
        <v>402</v>
      </c>
      <c r="G1222" s="11" t="s">
        <v>403</v>
      </c>
    </row>
    <row r="1223" spans="1:7" ht="20.1" customHeight="1">
      <c r="A1223" s="16" t="s">
        <v>847</v>
      </c>
      <c r="B1223" s="17" t="s">
        <v>848</v>
      </c>
      <c r="C1223" s="16" t="s">
        <v>406</v>
      </c>
      <c r="D1223" s="16" t="s">
        <v>407</v>
      </c>
      <c r="E1223" s="18">
        <v>0.4</v>
      </c>
      <c r="F1223" s="19">
        <v>19.81</v>
      </c>
      <c r="G1223" s="19">
        <v>8.16172</v>
      </c>
    </row>
    <row r="1224" spans="1:7" ht="20.1" customHeight="1">
      <c r="A1224" s="16" t="s">
        <v>414</v>
      </c>
      <c r="B1224" s="17" t="s">
        <v>429</v>
      </c>
      <c r="C1224" s="16" t="s">
        <v>406</v>
      </c>
      <c r="D1224" s="16" t="s">
        <v>407</v>
      </c>
      <c r="E1224" s="18">
        <v>1.2</v>
      </c>
      <c r="F1224" s="19">
        <v>14.34</v>
      </c>
      <c r="G1224" s="19">
        <v>17.72424</v>
      </c>
    </row>
    <row r="1225" spans="1:7" ht="15" customHeight="1">
      <c r="A1225" s="1"/>
      <c r="B1225" s="1"/>
      <c r="C1225" s="1"/>
      <c r="D1225" s="1"/>
      <c r="E1225" s="494" t="s">
        <v>418</v>
      </c>
      <c r="F1225" s="495"/>
      <c r="G1225" s="20">
        <v>25.88</v>
      </c>
    </row>
    <row r="1226" spans="1:7" ht="15" customHeight="1">
      <c r="A1226" s="492" t="s">
        <v>419</v>
      </c>
      <c r="B1226" s="493"/>
      <c r="C1226" s="11" t="s">
        <v>399</v>
      </c>
      <c r="D1226" s="11" t="s">
        <v>400</v>
      </c>
      <c r="E1226" s="11" t="s">
        <v>401</v>
      </c>
      <c r="F1226" s="11" t="s">
        <v>402</v>
      </c>
      <c r="G1226" s="11" t="s">
        <v>403</v>
      </c>
    </row>
    <row r="1227" spans="1:7" ht="20.1" customHeight="1">
      <c r="A1227" s="16" t="s">
        <v>629</v>
      </c>
      <c r="B1227" s="17" t="s">
        <v>630</v>
      </c>
      <c r="C1227" s="16" t="s">
        <v>406</v>
      </c>
      <c r="D1227" s="16" t="s">
        <v>471</v>
      </c>
      <c r="E1227" s="18">
        <v>0.0075</v>
      </c>
      <c r="F1227" s="19">
        <v>371.16</v>
      </c>
      <c r="G1227" s="19">
        <v>2.7837</v>
      </c>
    </row>
    <row r="1228" spans="1:7" ht="36" customHeight="1">
      <c r="A1228" s="16" t="s">
        <v>596</v>
      </c>
      <c r="B1228" s="17" t="s">
        <v>597</v>
      </c>
      <c r="C1228" s="16" t="s">
        <v>406</v>
      </c>
      <c r="D1228" s="16" t="s">
        <v>471</v>
      </c>
      <c r="E1228" s="18">
        <v>0.1306</v>
      </c>
      <c r="F1228" s="19">
        <v>301.16</v>
      </c>
      <c r="G1228" s="19">
        <v>39.331496</v>
      </c>
    </row>
    <row r="1229" spans="1:7" ht="36" customHeight="1">
      <c r="A1229" s="16" t="s">
        <v>916</v>
      </c>
      <c r="B1229" s="17" t="s">
        <v>917</v>
      </c>
      <c r="C1229" s="16" t="s">
        <v>406</v>
      </c>
      <c r="D1229" s="16" t="s">
        <v>471</v>
      </c>
      <c r="E1229" s="18">
        <v>0.1306</v>
      </c>
      <c r="F1229" s="19">
        <v>56.98</v>
      </c>
      <c r="G1229" s="19">
        <v>7.441588</v>
      </c>
    </row>
    <row r="1230" spans="1:7" ht="36" customHeight="1">
      <c r="A1230" s="16" t="s">
        <v>918</v>
      </c>
      <c r="B1230" s="17" t="s">
        <v>919</v>
      </c>
      <c r="C1230" s="16" t="s">
        <v>406</v>
      </c>
      <c r="D1230" s="16" t="s">
        <v>471</v>
      </c>
      <c r="E1230" s="18">
        <v>0.1306</v>
      </c>
      <c r="F1230" s="19">
        <v>64.74</v>
      </c>
      <c r="G1230" s="19">
        <v>8.455044</v>
      </c>
    </row>
    <row r="1231" spans="1:7" ht="27.95" customHeight="1">
      <c r="A1231" s="16" t="s">
        <v>920</v>
      </c>
      <c r="B1231" s="17" t="s">
        <v>921</v>
      </c>
      <c r="C1231" s="16" t="s">
        <v>406</v>
      </c>
      <c r="D1231" s="16" t="s">
        <v>433</v>
      </c>
      <c r="E1231" s="18">
        <v>0.93</v>
      </c>
      <c r="F1231" s="19">
        <v>31.3</v>
      </c>
      <c r="G1231" s="19">
        <v>29.109</v>
      </c>
    </row>
    <row r="1232" spans="1:7" ht="15" customHeight="1">
      <c r="A1232" s="1"/>
      <c r="B1232" s="1"/>
      <c r="C1232" s="1"/>
      <c r="D1232" s="1"/>
      <c r="E1232" s="494" t="s">
        <v>424</v>
      </c>
      <c r="F1232" s="495"/>
      <c r="G1232" s="20">
        <v>87.12</v>
      </c>
    </row>
    <row r="1233" spans="1:7" ht="15" customHeight="1">
      <c r="A1233" s="1"/>
      <c r="B1233" s="1"/>
      <c r="C1233" s="1"/>
      <c r="D1233" s="1"/>
      <c r="E1233" s="496" t="s">
        <v>425</v>
      </c>
      <c r="F1233" s="497"/>
      <c r="G1233" s="10">
        <v>113</v>
      </c>
    </row>
    <row r="1234" spans="1:7" ht="9.95" customHeight="1">
      <c r="A1234" s="1"/>
      <c r="B1234" s="1"/>
      <c r="C1234" s="498" t="s">
        <v>355</v>
      </c>
      <c r="D1234" s="499"/>
      <c r="E1234" s="1"/>
      <c r="F1234" s="1"/>
      <c r="G1234" s="1"/>
    </row>
    <row r="1235" spans="1:7" ht="27" customHeight="1">
      <c r="A1235" s="485" t="s">
        <v>923</v>
      </c>
      <c r="B1235" s="486"/>
      <c r="C1235" s="486"/>
      <c r="D1235" s="486"/>
      <c r="E1235" s="486"/>
      <c r="F1235" s="486"/>
      <c r="G1235" s="486"/>
    </row>
    <row r="1236" spans="1:7" ht="15" customHeight="1">
      <c r="A1236" s="492" t="s">
        <v>398</v>
      </c>
      <c r="B1236" s="493"/>
      <c r="C1236" s="11" t="s">
        <v>399</v>
      </c>
      <c r="D1236" s="11" t="s">
        <v>400</v>
      </c>
      <c r="E1236" s="11" t="s">
        <v>401</v>
      </c>
      <c r="F1236" s="11" t="s">
        <v>402</v>
      </c>
      <c r="G1236" s="11" t="s">
        <v>403</v>
      </c>
    </row>
    <row r="1237" spans="1:7" ht="20.1" customHeight="1">
      <c r="A1237" s="16" t="s">
        <v>847</v>
      </c>
      <c r="B1237" s="17" t="s">
        <v>907</v>
      </c>
      <c r="C1237" s="16" t="s">
        <v>406</v>
      </c>
      <c r="D1237" s="16" t="s">
        <v>407</v>
      </c>
      <c r="E1237" s="18">
        <v>0.2</v>
      </c>
      <c r="F1237" s="19">
        <v>19.81</v>
      </c>
      <c r="G1237" s="19">
        <v>4.488946</v>
      </c>
    </row>
    <row r="1238" spans="1:7" ht="20.1" customHeight="1">
      <c r="A1238" s="16" t="s">
        <v>414</v>
      </c>
      <c r="B1238" s="17" t="s">
        <v>908</v>
      </c>
      <c r="C1238" s="16" t="s">
        <v>406</v>
      </c>
      <c r="D1238" s="16" t="s">
        <v>407</v>
      </c>
      <c r="E1238" s="18">
        <v>0.6</v>
      </c>
      <c r="F1238" s="19">
        <v>14.34</v>
      </c>
      <c r="G1238" s="19">
        <v>9.748332</v>
      </c>
    </row>
    <row r="1239" spans="1:7" ht="15" customHeight="1">
      <c r="A1239" s="1"/>
      <c r="B1239" s="1"/>
      <c r="C1239" s="1"/>
      <c r="D1239" s="1"/>
      <c r="E1239" s="494" t="s">
        <v>418</v>
      </c>
      <c r="F1239" s="495"/>
      <c r="G1239" s="20">
        <v>14.24</v>
      </c>
    </row>
    <row r="1240" spans="1:7" ht="15" customHeight="1">
      <c r="A1240" s="492" t="s">
        <v>430</v>
      </c>
      <c r="B1240" s="493"/>
      <c r="C1240" s="11" t="s">
        <v>399</v>
      </c>
      <c r="D1240" s="11" t="s">
        <v>400</v>
      </c>
      <c r="E1240" s="11" t="s">
        <v>401</v>
      </c>
      <c r="F1240" s="11" t="s">
        <v>402</v>
      </c>
      <c r="G1240" s="11" t="s">
        <v>403</v>
      </c>
    </row>
    <row r="1241" spans="1:7" ht="20.1" customHeight="1">
      <c r="A1241" s="16" t="s">
        <v>673</v>
      </c>
      <c r="B1241" s="17" t="s">
        <v>924</v>
      </c>
      <c r="C1241" s="16" t="s">
        <v>406</v>
      </c>
      <c r="D1241" s="16" t="s">
        <v>471</v>
      </c>
      <c r="E1241" s="18">
        <v>0.1193</v>
      </c>
      <c r="F1241" s="19">
        <v>90</v>
      </c>
      <c r="G1241" s="19">
        <v>11.8107</v>
      </c>
    </row>
    <row r="1242" spans="1:7" ht="20.1" customHeight="1">
      <c r="A1242" s="16" t="s">
        <v>839</v>
      </c>
      <c r="B1242" s="17" t="s">
        <v>925</v>
      </c>
      <c r="C1242" s="16" t="s">
        <v>406</v>
      </c>
      <c r="D1242" s="16" t="s">
        <v>439</v>
      </c>
      <c r="E1242" s="18">
        <v>67.47</v>
      </c>
      <c r="F1242" s="19">
        <v>0.516</v>
      </c>
      <c r="G1242" s="19">
        <v>38.295972</v>
      </c>
    </row>
    <row r="1243" spans="1:7" ht="20.1" customHeight="1">
      <c r="A1243" s="16" t="s">
        <v>677</v>
      </c>
      <c r="B1243" s="17" t="s">
        <v>926</v>
      </c>
      <c r="C1243" s="16" t="s">
        <v>406</v>
      </c>
      <c r="D1243" s="16" t="s">
        <v>562</v>
      </c>
      <c r="E1243" s="18">
        <v>0.153555</v>
      </c>
      <c r="F1243" s="19">
        <v>61.535</v>
      </c>
      <c r="G1243" s="19">
        <v>10.3939076175</v>
      </c>
    </row>
    <row r="1244" spans="1:7" ht="15" customHeight="1">
      <c r="A1244" s="1"/>
      <c r="B1244" s="1"/>
      <c r="C1244" s="1"/>
      <c r="D1244" s="1"/>
      <c r="E1244" s="494" t="s">
        <v>440</v>
      </c>
      <c r="F1244" s="495"/>
      <c r="G1244" s="20">
        <v>60.5</v>
      </c>
    </row>
    <row r="1245" spans="1:7" ht="15" customHeight="1">
      <c r="A1245" s="492" t="s">
        <v>419</v>
      </c>
      <c r="B1245" s="493"/>
      <c r="C1245" s="11" t="s">
        <v>399</v>
      </c>
      <c r="D1245" s="11" t="s">
        <v>400</v>
      </c>
      <c r="E1245" s="11" t="s">
        <v>401</v>
      </c>
      <c r="F1245" s="11" t="s">
        <v>402</v>
      </c>
      <c r="G1245" s="11" t="s">
        <v>403</v>
      </c>
    </row>
    <row r="1246" spans="1:7" ht="27.95" customHeight="1">
      <c r="A1246" s="16" t="s">
        <v>629</v>
      </c>
      <c r="B1246" s="17" t="s">
        <v>909</v>
      </c>
      <c r="C1246" s="16" t="s">
        <v>406</v>
      </c>
      <c r="D1246" s="16" t="s">
        <v>471</v>
      </c>
      <c r="E1246" s="18">
        <v>0.0075</v>
      </c>
      <c r="F1246" s="19">
        <v>371.16</v>
      </c>
      <c r="G1246" s="19">
        <v>3.06207</v>
      </c>
    </row>
    <row r="1247" spans="1:7" ht="36" customHeight="1">
      <c r="A1247" s="16" t="s">
        <v>524</v>
      </c>
      <c r="B1247" s="17" t="s">
        <v>911</v>
      </c>
      <c r="C1247" s="16" t="s">
        <v>406</v>
      </c>
      <c r="D1247" s="16" t="s">
        <v>471</v>
      </c>
      <c r="E1247" s="18">
        <v>0.1306</v>
      </c>
      <c r="F1247" s="19">
        <v>72.79</v>
      </c>
      <c r="G1247" s="19">
        <v>10.4570114</v>
      </c>
    </row>
    <row r="1248" spans="1:7" ht="44.1" customHeight="1">
      <c r="A1248" s="16" t="s">
        <v>912</v>
      </c>
      <c r="B1248" s="17" t="s">
        <v>913</v>
      </c>
      <c r="C1248" s="16" t="s">
        <v>406</v>
      </c>
      <c r="D1248" s="16" t="s">
        <v>471</v>
      </c>
      <c r="E1248" s="18">
        <v>0.1306</v>
      </c>
      <c r="F1248" s="19">
        <v>65.32</v>
      </c>
      <c r="G1248" s="19">
        <v>9.3838712</v>
      </c>
    </row>
    <row r="1249" spans="1:7" ht="36" customHeight="1">
      <c r="A1249" s="16" t="s">
        <v>600</v>
      </c>
      <c r="B1249" s="17" t="s">
        <v>914</v>
      </c>
      <c r="C1249" s="16" t="s">
        <v>406</v>
      </c>
      <c r="D1249" s="16" t="s">
        <v>433</v>
      </c>
      <c r="E1249" s="18">
        <v>0.6776</v>
      </c>
      <c r="F1249" s="19">
        <v>66.69</v>
      </c>
      <c r="G1249" s="19">
        <v>49.7080584</v>
      </c>
    </row>
    <row r="1250" spans="1:7" ht="15" customHeight="1">
      <c r="A1250" s="1"/>
      <c r="B1250" s="1"/>
      <c r="C1250" s="1"/>
      <c r="D1250" s="1"/>
      <c r="E1250" s="494" t="s">
        <v>424</v>
      </c>
      <c r="F1250" s="495"/>
      <c r="G1250" s="20">
        <v>72.61</v>
      </c>
    </row>
    <row r="1251" spans="1:7" ht="15" customHeight="1">
      <c r="A1251" s="1"/>
      <c r="B1251" s="1"/>
      <c r="C1251" s="1"/>
      <c r="D1251" s="1"/>
      <c r="E1251" s="496" t="s">
        <v>425</v>
      </c>
      <c r="F1251" s="497"/>
      <c r="G1251" s="10">
        <v>147.35</v>
      </c>
    </row>
    <row r="1252" spans="1:7" ht="9.95" customHeight="1">
      <c r="A1252" s="1"/>
      <c r="B1252" s="1"/>
      <c r="C1252" s="498" t="s">
        <v>355</v>
      </c>
      <c r="D1252" s="499"/>
      <c r="E1252" s="1"/>
      <c r="F1252" s="1"/>
      <c r="G1252" s="1"/>
    </row>
    <row r="1253" spans="1:7" ht="20.1" customHeight="1">
      <c r="A1253" s="485" t="s">
        <v>927</v>
      </c>
      <c r="B1253" s="486"/>
      <c r="C1253" s="486"/>
      <c r="D1253" s="486"/>
      <c r="E1253" s="486"/>
      <c r="F1253" s="486"/>
      <c r="G1253" s="486"/>
    </row>
    <row r="1254" spans="1:7" ht="15" customHeight="1">
      <c r="A1254" s="492" t="s">
        <v>398</v>
      </c>
      <c r="B1254" s="493"/>
      <c r="C1254" s="11" t="s">
        <v>399</v>
      </c>
      <c r="D1254" s="11" t="s">
        <v>400</v>
      </c>
      <c r="E1254" s="11" t="s">
        <v>401</v>
      </c>
      <c r="F1254" s="11" t="s">
        <v>402</v>
      </c>
      <c r="G1254" s="11" t="s">
        <v>403</v>
      </c>
    </row>
    <row r="1255" spans="1:7" ht="20.1" customHeight="1">
      <c r="A1255" s="16" t="s">
        <v>414</v>
      </c>
      <c r="B1255" s="17" t="s">
        <v>429</v>
      </c>
      <c r="C1255" s="16" t="s">
        <v>406</v>
      </c>
      <c r="D1255" s="16" t="s">
        <v>407</v>
      </c>
      <c r="E1255" s="18">
        <v>0.076</v>
      </c>
      <c r="F1255" s="19">
        <v>14.34</v>
      </c>
      <c r="G1255" s="19">
        <v>1.1225352</v>
      </c>
    </row>
    <row r="1256" spans="1:7" ht="15" customHeight="1">
      <c r="A1256" s="1"/>
      <c r="B1256" s="1"/>
      <c r="C1256" s="1"/>
      <c r="D1256" s="1"/>
      <c r="E1256" s="494" t="s">
        <v>418</v>
      </c>
      <c r="F1256" s="495"/>
      <c r="G1256" s="20">
        <v>1.12</v>
      </c>
    </row>
    <row r="1257" spans="1:7" ht="15" customHeight="1">
      <c r="A1257" s="492" t="s">
        <v>430</v>
      </c>
      <c r="B1257" s="493"/>
      <c r="C1257" s="11" t="s">
        <v>399</v>
      </c>
      <c r="D1257" s="11" t="s">
        <v>400</v>
      </c>
      <c r="E1257" s="11" t="s">
        <v>401</v>
      </c>
      <c r="F1257" s="11" t="s">
        <v>402</v>
      </c>
      <c r="G1257" s="11" t="s">
        <v>403</v>
      </c>
    </row>
    <row r="1258" spans="1:7" ht="20.1" customHeight="1">
      <c r="A1258" s="16" t="s">
        <v>851</v>
      </c>
      <c r="B1258" s="17" t="s">
        <v>852</v>
      </c>
      <c r="C1258" s="16" t="s">
        <v>406</v>
      </c>
      <c r="D1258" s="16" t="s">
        <v>562</v>
      </c>
      <c r="E1258" s="18">
        <v>2.028</v>
      </c>
      <c r="F1258" s="19">
        <v>37</v>
      </c>
      <c r="G1258" s="19">
        <v>75.036</v>
      </c>
    </row>
    <row r="1259" spans="1:7" ht="15" customHeight="1">
      <c r="A1259" s="1"/>
      <c r="B1259" s="1"/>
      <c r="C1259" s="1"/>
      <c r="D1259" s="1"/>
      <c r="E1259" s="494" t="s">
        <v>440</v>
      </c>
      <c r="F1259" s="495"/>
      <c r="G1259" s="20">
        <v>75.04</v>
      </c>
    </row>
    <row r="1260" spans="1:7" ht="15" customHeight="1">
      <c r="A1260" s="492" t="s">
        <v>419</v>
      </c>
      <c r="B1260" s="493"/>
      <c r="C1260" s="11" t="s">
        <v>399</v>
      </c>
      <c r="D1260" s="11" t="s">
        <v>400</v>
      </c>
      <c r="E1260" s="11" t="s">
        <v>401</v>
      </c>
      <c r="F1260" s="11" t="s">
        <v>402</v>
      </c>
      <c r="G1260" s="11" t="s">
        <v>403</v>
      </c>
    </row>
    <row r="1261" spans="1:7" ht="20.1" customHeight="1">
      <c r="A1261" s="16" t="s">
        <v>734</v>
      </c>
      <c r="B1261" s="17" t="s">
        <v>735</v>
      </c>
      <c r="C1261" s="16" t="s">
        <v>406</v>
      </c>
      <c r="D1261" s="16" t="s">
        <v>407</v>
      </c>
      <c r="E1261" s="18">
        <v>0.0081</v>
      </c>
      <c r="F1261" s="19">
        <v>165.31</v>
      </c>
      <c r="G1261" s="19">
        <v>1.339011</v>
      </c>
    </row>
    <row r="1262" spans="1:7" ht="20.1" customHeight="1">
      <c r="A1262" s="16" t="s">
        <v>736</v>
      </c>
      <c r="B1262" s="17" t="s">
        <v>735</v>
      </c>
      <c r="C1262" s="16" t="s">
        <v>406</v>
      </c>
      <c r="D1262" s="16" t="s">
        <v>407</v>
      </c>
      <c r="E1262" s="18">
        <v>0.0014</v>
      </c>
      <c r="F1262" s="19">
        <v>51.21</v>
      </c>
      <c r="G1262" s="19">
        <v>0.071694</v>
      </c>
    </row>
    <row r="1263" spans="1:7" ht="20.1" customHeight="1">
      <c r="A1263" s="16" t="s">
        <v>737</v>
      </c>
      <c r="B1263" s="17" t="s">
        <v>738</v>
      </c>
      <c r="C1263" s="16" t="s">
        <v>406</v>
      </c>
      <c r="D1263" s="16" t="s">
        <v>407</v>
      </c>
      <c r="E1263" s="18">
        <v>0.0057</v>
      </c>
      <c r="F1263" s="19">
        <v>216.58</v>
      </c>
      <c r="G1263" s="19">
        <v>1.234506</v>
      </c>
    </row>
    <row r="1264" spans="1:7" ht="20.1" customHeight="1">
      <c r="A1264" s="16" t="s">
        <v>928</v>
      </c>
      <c r="B1264" s="17" t="s">
        <v>738</v>
      </c>
      <c r="C1264" s="16" t="s">
        <v>406</v>
      </c>
      <c r="D1264" s="16" t="s">
        <v>407</v>
      </c>
      <c r="E1264" s="18">
        <v>0.0038</v>
      </c>
      <c r="F1264" s="19">
        <v>64.8</v>
      </c>
      <c r="G1264" s="19">
        <v>0.24624</v>
      </c>
    </row>
    <row r="1265" spans="1:7" ht="36" customHeight="1">
      <c r="A1265" s="16" t="s">
        <v>929</v>
      </c>
      <c r="B1265" s="17" t="s">
        <v>930</v>
      </c>
      <c r="C1265" s="16" t="s">
        <v>406</v>
      </c>
      <c r="D1265" s="16" t="s">
        <v>407</v>
      </c>
      <c r="E1265" s="18">
        <v>0.0095</v>
      </c>
      <c r="F1265" s="19">
        <v>113.36</v>
      </c>
      <c r="G1265" s="19">
        <v>1.07692</v>
      </c>
    </row>
    <row r="1266" spans="1:7" ht="15" customHeight="1">
      <c r="A1266" s="1"/>
      <c r="B1266" s="1"/>
      <c r="C1266" s="1"/>
      <c r="D1266" s="1"/>
      <c r="E1266" s="494" t="s">
        <v>424</v>
      </c>
      <c r="F1266" s="495"/>
      <c r="G1266" s="20">
        <v>3.97</v>
      </c>
    </row>
    <row r="1267" spans="1:7" ht="15" customHeight="1">
      <c r="A1267" s="1"/>
      <c r="B1267" s="1"/>
      <c r="C1267" s="1"/>
      <c r="D1267" s="1"/>
      <c r="E1267" s="496" t="s">
        <v>425</v>
      </c>
      <c r="F1267" s="497"/>
      <c r="G1267" s="10">
        <v>80.12</v>
      </c>
    </row>
    <row r="1268" spans="1:7" ht="9.95" customHeight="1">
      <c r="A1268" s="1"/>
      <c r="B1268" s="1"/>
      <c r="C1268" s="498" t="s">
        <v>355</v>
      </c>
      <c r="D1268" s="499"/>
      <c r="E1268" s="1"/>
      <c r="F1268" s="1"/>
      <c r="G1268" s="1"/>
    </row>
    <row r="1269" spans="1:7" ht="27" customHeight="1">
      <c r="A1269" s="485" t="s">
        <v>931</v>
      </c>
      <c r="B1269" s="486"/>
      <c r="C1269" s="486"/>
      <c r="D1269" s="486"/>
      <c r="E1269" s="486"/>
      <c r="F1269" s="486"/>
      <c r="G1269" s="486"/>
    </row>
    <row r="1270" spans="1:7" ht="15" customHeight="1">
      <c r="A1270" s="492" t="s">
        <v>398</v>
      </c>
      <c r="B1270" s="493"/>
      <c r="C1270" s="11" t="s">
        <v>399</v>
      </c>
      <c r="D1270" s="11" t="s">
        <v>400</v>
      </c>
      <c r="E1270" s="11" t="s">
        <v>401</v>
      </c>
      <c r="F1270" s="11" t="s">
        <v>402</v>
      </c>
      <c r="G1270" s="11" t="s">
        <v>403</v>
      </c>
    </row>
    <row r="1271" spans="1:7" ht="27.95" customHeight="1">
      <c r="A1271" s="16" t="s">
        <v>568</v>
      </c>
      <c r="B1271" s="17" t="s">
        <v>569</v>
      </c>
      <c r="C1271" s="16" t="s">
        <v>406</v>
      </c>
      <c r="D1271" s="16" t="s">
        <v>407</v>
      </c>
      <c r="E1271" s="18">
        <v>0.084</v>
      </c>
      <c r="F1271" s="19">
        <v>22.25</v>
      </c>
      <c r="G1271" s="19">
        <v>1.92507</v>
      </c>
    </row>
    <row r="1272" spans="1:7" ht="20.1" customHeight="1">
      <c r="A1272" s="16" t="s">
        <v>452</v>
      </c>
      <c r="B1272" s="17" t="s">
        <v>453</v>
      </c>
      <c r="C1272" s="16" t="s">
        <v>406</v>
      </c>
      <c r="D1272" s="16" t="s">
        <v>407</v>
      </c>
      <c r="E1272" s="18">
        <v>0.142</v>
      </c>
      <c r="F1272" s="19">
        <v>19.81</v>
      </c>
      <c r="G1272" s="19">
        <v>2.8974106</v>
      </c>
    </row>
    <row r="1273" spans="1:7" ht="20.1" customHeight="1">
      <c r="A1273" s="16" t="s">
        <v>414</v>
      </c>
      <c r="B1273" s="17" t="s">
        <v>429</v>
      </c>
      <c r="C1273" s="16" t="s">
        <v>406</v>
      </c>
      <c r="D1273" s="16" t="s">
        <v>407</v>
      </c>
      <c r="E1273" s="18">
        <v>0.31</v>
      </c>
      <c r="F1273" s="19">
        <v>14.34</v>
      </c>
      <c r="G1273" s="19">
        <v>4.578762</v>
      </c>
    </row>
    <row r="1274" spans="1:7" ht="15" customHeight="1">
      <c r="A1274" s="1"/>
      <c r="B1274" s="1"/>
      <c r="C1274" s="1"/>
      <c r="D1274" s="1"/>
      <c r="E1274" s="494" t="s">
        <v>418</v>
      </c>
      <c r="F1274" s="495"/>
      <c r="G1274" s="20">
        <v>9.41</v>
      </c>
    </row>
    <row r="1275" spans="1:7" ht="15" customHeight="1">
      <c r="A1275" s="492" t="s">
        <v>430</v>
      </c>
      <c r="B1275" s="493"/>
      <c r="C1275" s="11" t="s">
        <v>399</v>
      </c>
      <c r="D1275" s="11" t="s">
        <v>400</v>
      </c>
      <c r="E1275" s="11" t="s">
        <v>401</v>
      </c>
      <c r="F1275" s="11" t="s">
        <v>402</v>
      </c>
      <c r="G1275" s="11" t="s">
        <v>403</v>
      </c>
    </row>
    <row r="1276" spans="1:7" ht="15" customHeight="1">
      <c r="A1276" s="16" t="s">
        <v>839</v>
      </c>
      <c r="B1276" s="17" t="s">
        <v>840</v>
      </c>
      <c r="C1276" s="16" t="s">
        <v>406</v>
      </c>
      <c r="D1276" s="16" t="s">
        <v>439</v>
      </c>
      <c r="E1276" s="18">
        <v>2.24</v>
      </c>
      <c r="F1276" s="19">
        <v>0.516</v>
      </c>
      <c r="G1276" s="19">
        <v>1.15584</v>
      </c>
    </row>
    <row r="1277" spans="1:7" ht="20.1" customHeight="1">
      <c r="A1277" s="16" t="s">
        <v>932</v>
      </c>
      <c r="B1277" s="17" t="s">
        <v>933</v>
      </c>
      <c r="C1277" s="16" t="s">
        <v>406</v>
      </c>
      <c r="D1277" s="16" t="s">
        <v>471</v>
      </c>
      <c r="E1277" s="18">
        <v>0.092</v>
      </c>
      <c r="F1277" s="19">
        <v>302</v>
      </c>
      <c r="G1277" s="19">
        <v>27.784</v>
      </c>
    </row>
    <row r="1278" spans="1:7" ht="20.1" customHeight="1">
      <c r="A1278" s="16" t="s">
        <v>851</v>
      </c>
      <c r="B1278" s="17" t="s">
        <v>852</v>
      </c>
      <c r="C1278" s="16" t="s">
        <v>406</v>
      </c>
      <c r="D1278" s="16" t="s">
        <v>562</v>
      </c>
      <c r="E1278" s="18">
        <v>0.00936</v>
      </c>
      <c r="F1278" s="19">
        <v>37</v>
      </c>
      <c r="G1278" s="19">
        <v>0.34632</v>
      </c>
    </row>
    <row r="1279" spans="1:7" ht="15" customHeight="1">
      <c r="A1279" s="1"/>
      <c r="B1279" s="1"/>
      <c r="C1279" s="1"/>
      <c r="D1279" s="1"/>
      <c r="E1279" s="494" t="s">
        <v>440</v>
      </c>
      <c r="F1279" s="495"/>
      <c r="G1279" s="20">
        <v>29.29</v>
      </c>
    </row>
    <row r="1280" spans="1:7" ht="15" customHeight="1">
      <c r="A1280" s="492" t="s">
        <v>419</v>
      </c>
      <c r="B1280" s="493"/>
      <c r="C1280" s="11" t="s">
        <v>399</v>
      </c>
      <c r="D1280" s="11" t="s">
        <v>400</v>
      </c>
      <c r="E1280" s="11" t="s">
        <v>401</v>
      </c>
      <c r="F1280" s="11" t="s">
        <v>402</v>
      </c>
      <c r="G1280" s="11" t="s">
        <v>403</v>
      </c>
    </row>
    <row r="1281" spans="1:7" ht="20.1" customHeight="1">
      <c r="A1281" s="16" t="s">
        <v>934</v>
      </c>
      <c r="B1281" s="17" t="s">
        <v>935</v>
      </c>
      <c r="C1281" s="16" t="s">
        <v>406</v>
      </c>
      <c r="D1281" s="16" t="s">
        <v>407</v>
      </c>
      <c r="E1281" s="18">
        <v>0.01</v>
      </c>
      <c r="F1281" s="19">
        <v>15.03</v>
      </c>
      <c r="G1281" s="19">
        <v>0.1503</v>
      </c>
    </row>
    <row r="1282" spans="1:7" ht="20.1" customHeight="1">
      <c r="A1282" s="16" t="s">
        <v>936</v>
      </c>
      <c r="B1282" s="17" t="s">
        <v>935</v>
      </c>
      <c r="C1282" s="16" t="s">
        <v>406</v>
      </c>
      <c r="D1282" s="16" t="s">
        <v>407</v>
      </c>
      <c r="E1282" s="18">
        <v>0.063</v>
      </c>
      <c r="F1282" s="19">
        <v>1.61</v>
      </c>
      <c r="G1282" s="19">
        <v>0.10143</v>
      </c>
    </row>
    <row r="1283" spans="1:7" ht="15" customHeight="1">
      <c r="A1283" s="1"/>
      <c r="B1283" s="1"/>
      <c r="C1283" s="1"/>
      <c r="D1283" s="1"/>
      <c r="E1283" s="494" t="s">
        <v>424</v>
      </c>
      <c r="F1283" s="495"/>
      <c r="G1283" s="20">
        <v>0.25</v>
      </c>
    </row>
    <row r="1284" spans="1:7" ht="15" customHeight="1">
      <c r="A1284" s="1"/>
      <c r="B1284" s="1"/>
      <c r="C1284" s="1"/>
      <c r="D1284" s="1"/>
      <c r="E1284" s="496" t="s">
        <v>425</v>
      </c>
      <c r="F1284" s="497"/>
      <c r="G1284" s="10">
        <v>38.93</v>
      </c>
    </row>
    <row r="1285" spans="1:7" ht="9.95" customHeight="1">
      <c r="A1285" s="1"/>
      <c r="B1285" s="1"/>
      <c r="C1285" s="498" t="s">
        <v>355</v>
      </c>
      <c r="D1285" s="499"/>
      <c r="E1285" s="1"/>
      <c r="F1285" s="1"/>
      <c r="G1285" s="1"/>
    </row>
    <row r="1286" spans="1:7" ht="27" customHeight="1">
      <c r="A1286" s="485" t="s">
        <v>937</v>
      </c>
      <c r="B1286" s="486"/>
      <c r="C1286" s="486"/>
      <c r="D1286" s="486"/>
      <c r="E1286" s="486"/>
      <c r="F1286" s="486"/>
      <c r="G1286" s="486"/>
    </row>
    <row r="1287" spans="1:7" ht="15" customHeight="1">
      <c r="A1287" s="492" t="s">
        <v>430</v>
      </c>
      <c r="B1287" s="493"/>
      <c r="C1287" s="11" t="s">
        <v>399</v>
      </c>
      <c r="D1287" s="11" t="s">
        <v>400</v>
      </c>
      <c r="E1287" s="11" t="s">
        <v>401</v>
      </c>
      <c r="F1287" s="11" t="s">
        <v>402</v>
      </c>
      <c r="G1287" s="11" t="s">
        <v>403</v>
      </c>
    </row>
    <row r="1288" spans="1:7" ht="20.1" customHeight="1">
      <c r="A1288" s="16" t="s">
        <v>673</v>
      </c>
      <c r="B1288" s="17" t="s">
        <v>674</v>
      </c>
      <c r="C1288" s="16" t="s">
        <v>406</v>
      </c>
      <c r="D1288" s="16" t="s">
        <v>471</v>
      </c>
      <c r="E1288" s="18">
        <v>0.657</v>
      </c>
      <c r="F1288" s="19">
        <v>90</v>
      </c>
      <c r="G1288" s="19">
        <v>62.0865</v>
      </c>
    </row>
    <row r="1289" spans="1:7" ht="20.1" customHeight="1">
      <c r="A1289" s="16" t="s">
        <v>839</v>
      </c>
      <c r="B1289" s="17" t="s">
        <v>938</v>
      </c>
      <c r="C1289" s="16" t="s">
        <v>406</v>
      </c>
      <c r="D1289" s="16" t="s">
        <v>439</v>
      </c>
      <c r="E1289" s="18">
        <v>305</v>
      </c>
      <c r="F1289" s="19">
        <v>0.516</v>
      </c>
      <c r="G1289" s="19">
        <v>165.249</v>
      </c>
    </row>
    <row r="1290" spans="1:7" ht="20.1" customHeight="1">
      <c r="A1290" s="16" t="s">
        <v>939</v>
      </c>
      <c r="B1290" s="17" t="s">
        <v>940</v>
      </c>
      <c r="C1290" s="16" t="s">
        <v>406</v>
      </c>
      <c r="D1290" s="16" t="s">
        <v>439</v>
      </c>
      <c r="E1290" s="18">
        <v>1.15</v>
      </c>
      <c r="F1290" s="19">
        <v>33.99</v>
      </c>
      <c r="G1290" s="19">
        <v>41.042925</v>
      </c>
    </row>
    <row r="1291" spans="1:7" ht="20.1" customHeight="1">
      <c r="A1291" s="16" t="s">
        <v>677</v>
      </c>
      <c r="B1291" s="17" t="s">
        <v>678</v>
      </c>
      <c r="C1291" s="16" t="s">
        <v>406</v>
      </c>
      <c r="D1291" s="16" t="s">
        <v>562</v>
      </c>
      <c r="E1291" s="18">
        <v>1.1426</v>
      </c>
      <c r="F1291" s="19">
        <v>61.535</v>
      </c>
      <c r="G1291" s="19">
        <v>73.82538555</v>
      </c>
    </row>
    <row r="1292" spans="1:7" ht="15" customHeight="1">
      <c r="A1292" s="1"/>
      <c r="B1292" s="1"/>
      <c r="C1292" s="1"/>
      <c r="D1292" s="1"/>
      <c r="E1292" s="494" t="s">
        <v>440</v>
      </c>
      <c r="F1292" s="495"/>
      <c r="G1292" s="20">
        <v>342.21</v>
      </c>
    </row>
    <row r="1293" spans="1:7" ht="15" customHeight="1">
      <c r="A1293" s="1"/>
      <c r="B1293" s="1"/>
      <c r="C1293" s="1"/>
      <c r="D1293" s="1"/>
      <c r="E1293" s="496" t="s">
        <v>425</v>
      </c>
      <c r="F1293" s="497"/>
      <c r="G1293" s="10">
        <v>342.2</v>
      </c>
    </row>
    <row r="1294" spans="1:7" ht="9.95" customHeight="1">
      <c r="A1294" s="1"/>
      <c r="B1294" s="1"/>
      <c r="C1294" s="498" t="s">
        <v>355</v>
      </c>
      <c r="D1294" s="499"/>
      <c r="E1294" s="1"/>
      <c r="F1294" s="1"/>
      <c r="G1294" s="1"/>
    </row>
    <row r="1295" spans="1:7" ht="36" customHeight="1">
      <c r="A1295" s="485" t="s">
        <v>941</v>
      </c>
      <c r="B1295" s="486"/>
      <c r="C1295" s="486"/>
      <c r="D1295" s="486"/>
      <c r="E1295" s="486"/>
      <c r="F1295" s="486"/>
      <c r="G1295" s="486"/>
    </row>
    <row r="1296" spans="1:7" ht="15" customHeight="1">
      <c r="A1296" s="492" t="s">
        <v>398</v>
      </c>
      <c r="B1296" s="493"/>
      <c r="C1296" s="11" t="s">
        <v>399</v>
      </c>
      <c r="D1296" s="11" t="s">
        <v>400</v>
      </c>
      <c r="E1296" s="11" t="s">
        <v>401</v>
      </c>
      <c r="F1296" s="11" t="s">
        <v>402</v>
      </c>
      <c r="G1296" s="11" t="s">
        <v>403</v>
      </c>
    </row>
    <row r="1297" spans="1:7" ht="27.95" customHeight="1">
      <c r="A1297" s="16" t="s">
        <v>514</v>
      </c>
      <c r="B1297" s="17" t="s">
        <v>515</v>
      </c>
      <c r="C1297" s="16" t="s">
        <v>406</v>
      </c>
      <c r="D1297" s="16" t="s">
        <v>407</v>
      </c>
      <c r="E1297" s="18">
        <v>1</v>
      </c>
      <c r="F1297" s="19">
        <v>19.81</v>
      </c>
      <c r="G1297" s="19">
        <v>20.4043</v>
      </c>
    </row>
    <row r="1298" spans="1:7" ht="20.1" customHeight="1">
      <c r="A1298" s="16" t="s">
        <v>414</v>
      </c>
      <c r="B1298" s="17" t="s">
        <v>429</v>
      </c>
      <c r="C1298" s="16" t="s">
        <v>406</v>
      </c>
      <c r="D1298" s="16" t="s">
        <v>407</v>
      </c>
      <c r="E1298" s="18">
        <v>2</v>
      </c>
      <c r="F1298" s="19">
        <v>14.34</v>
      </c>
      <c r="G1298" s="19">
        <v>29.5404</v>
      </c>
    </row>
    <row r="1299" spans="1:7" ht="15" customHeight="1">
      <c r="A1299" s="1"/>
      <c r="B1299" s="1"/>
      <c r="C1299" s="1"/>
      <c r="D1299" s="1"/>
      <c r="E1299" s="494" t="s">
        <v>418</v>
      </c>
      <c r="F1299" s="495"/>
      <c r="G1299" s="20">
        <v>49.94</v>
      </c>
    </row>
    <row r="1300" spans="1:7" ht="15" customHeight="1">
      <c r="A1300" s="492" t="s">
        <v>430</v>
      </c>
      <c r="B1300" s="493"/>
      <c r="C1300" s="11" t="s">
        <v>399</v>
      </c>
      <c r="D1300" s="11" t="s">
        <v>400</v>
      </c>
      <c r="E1300" s="11" t="s">
        <v>401</v>
      </c>
      <c r="F1300" s="11" t="s">
        <v>402</v>
      </c>
      <c r="G1300" s="11" t="s">
        <v>403</v>
      </c>
    </row>
    <row r="1301" spans="1:7" ht="15" customHeight="1">
      <c r="A1301" s="16" t="s">
        <v>434</v>
      </c>
      <c r="B1301" s="17" t="s">
        <v>435</v>
      </c>
      <c r="C1301" s="16" t="s">
        <v>406</v>
      </c>
      <c r="D1301" s="16" t="s">
        <v>436</v>
      </c>
      <c r="E1301" s="18">
        <v>1.166</v>
      </c>
      <c r="F1301" s="19">
        <v>6.3</v>
      </c>
      <c r="G1301" s="19">
        <v>7.3458</v>
      </c>
    </row>
    <row r="1302" spans="1:7" ht="20.1" customHeight="1">
      <c r="A1302" s="16" t="s">
        <v>437</v>
      </c>
      <c r="B1302" s="17" t="s">
        <v>438</v>
      </c>
      <c r="C1302" s="16" t="s">
        <v>406</v>
      </c>
      <c r="D1302" s="16" t="s">
        <v>439</v>
      </c>
      <c r="E1302" s="18">
        <v>0.3</v>
      </c>
      <c r="F1302" s="19">
        <v>17.37</v>
      </c>
      <c r="G1302" s="19">
        <v>5.211</v>
      </c>
    </row>
    <row r="1303" spans="1:7" ht="15" customHeight="1">
      <c r="A1303" s="1"/>
      <c r="B1303" s="1"/>
      <c r="C1303" s="1"/>
      <c r="D1303" s="1"/>
      <c r="E1303" s="494" t="s">
        <v>440</v>
      </c>
      <c r="F1303" s="495"/>
      <c r="G1303" s="20">
        <v>12.56</v>
      </c>
    </row>
    <row r="1304" spans="1:7" ht="15" customHeight="1">
      <c r="A1304" s="492" t="s">
        <v>419</v>
      </c>
      <c r="B1304" s="493"/>
      <c r="C1304" s="11" t="s">
        <v>399</v>
      </c>
      <c r="D1304" s="11" t="s">
        <v>400</v>
      </c>
      <c r="E1304" s="11" t="s">
        <v>401</v>
      </c>
      <c r="F1304" s="11" t="s">
        <v>402</v>
      </c>
      <c r="G1304" s="11" t="s">
        <v>403</v>
      </c>
    </row>
    <row r="1305" spans="1:7" ht="36" customHeight="1">
      <c r="A1305" s="16" t="s">
        <v>596</v>
      </c>
      <c r="B1305" s="17" t="s">
        <v>597</v>
      </c>
      <c r="C1305" s="16" t="s">
        <v>406</v>
      </c>
      <c r="D1305" s="16" t="s">
        <v>471</v>
      </c>
      <c r="E1305" s="18">
        <v>0.02</v>
      </c>
      <c r="F1305" s="19">
        <v>301.16</v>
      </c>
      <c r="G1305" s="19">
        <v>6.0232</v>
      </c>
    </row>
    <row r="1306" spans="1:7" ht="20.1" customHeight="1">
      <c r="A1306" s="16" t="s">
        <v>942</v>
      </c>
      <c r="B1306" s="17" t="s">
        <v>943</v>
      </c>
      <c r="C1306" s="16" t="s">
        <v>406</v>
      </c>
      <c r="D1306" s="16" t="s">
        <v>407</v>
      </c>
      <c r="E1306" s="18">
        <v>0.8</v>
      </c>
      <c r="F1306" s="19">
        <v>144.76</v>
      </c>
      <c r="G1306" s="19">
        <v>115.808</v>
      </c>
    </row>
    <row r="1307" spans="1:7" ht="20.1" customHeight="1">
      <c r="A1307" s="16" t="s">
        <v>944</v>
      </c>
      <c r="B1307" s="17" t="s">
        <v>943</v>
      </c>
      <c r="C1307" s="16" t="s">
        <v>406</v>
      </c>
      <c r="D1307" s="16" t="s">
        <v>407</v>
      </c>
      <c r="E1307" s="18">
        <v>0.2</v>
      </c>
      <c r="F1307" s="19">
        <v>48.5</v>
      </c>
      <c r="G1307" s="19">
        <v>9.7</v>
      </c>
    </row>
    <row r="1308" spans="1:7" ht="60.95" customHeight="1">
      <c r="A1308" s="16" t="s">
        <v>945</v>
      </c>
      <c r="B1308" s="17" t="s">
        <v>946</v>
      </c>
      <c r="C1308" s="16" t="s">
        <v>406</v>
      </c>
      <c r="D1308" s="16" t="s">
        <v>407</v>
      </c>
      <c r="E1308" s="18">
        <v>0.8</v>
      </c>
      <c r="F1308" s="19">
        <v>62.26</v>
      </c>
      <c r="G1308" s="19">
        <v>49.808</v>
      </c>
    </row>
    <row r="1309" spans="1:7" ht="60.95" customHeight="1">
      <c r="A1309" s="16" t="s">
        <v>947</v>
      </c>
      <c r="B1309" s="17" t="s">
        <v>946</v>
      </c>
      <c r="C1309" s="16" t="s">
        <v>406</v>
      </c>
      <c r="D1309" s="16" t="s">
        <v>407</v>
      </c>
      <c r="E1309" s="18">
        <v>0.2</v>
      </c>
      <c r="F1309" s="19">
        <v>48.02</v>
      </c>
      <c r="G1309" s="19">
        <v>9.604</v>
      </c>
    </row>
    <row r="1310" spans="1:7" ht="20.1" customHeight="1">
      <c r="A1310" s="16" t="s">
        <v>948</v>
      </c>
      <c r="B1310" s="17" t="s">
        <v>949</v>
      </c>
      <c r="C1310" s="16" t="s">
        <v>406</v>
      </c>
      <c r="D1310" s="16" t="s">
        <v>436</v>
      </c>
      <c r="E1310" s="18">
        <v>0.825</v>
      </c>
      <c r="F1310" s="19">
        <v>7.23</v>
      </c>
      <c r="G1310" s="19">
        <v>5.96475</v>
      </c>
    </row>
    <row r="1311" spans="1:7" ht="20.1" customHeight="1">
      <c r="A1311" s="16" t="s">
        <v>950</v>
      </c>
      <c r="B1311" s="17" t="s">
        <v>951</v>
      </c>
      <c r="C1311" s="16" t="s">
        <v>406</v>
      </c>
      <c r="D1311" s="16" t="s">
        <v>471</v>
      </c>
      <c r="E1311" s="18">
        <v>0.14</v>
      </c>
      <c r="F1311" s="19">
        <v>1407.28</v>
      </c>
      <c r="G1311" s="19">
        <v>197.0192</v>
      </c>
    </row>
    <row r="1312" spans="1:7" ht="20.1" customHeight="1">
      <c r="A1312" s="16" t="s">
        <v>952</v>
      </c>
      <c r="B1312" s="17" t="s">
        <v>953</v>
      </c>
      <c r="C1312" s="16" t="s">
        <v>406</v>
      </c>
      <c r="D1312" s="16" t="s">
        <v>433</v>
      </c>
      <c r="E1312" s="18">
        <v>1</v>
      </c>
      <c r="F1312" s="19">
        <v>54.16</v>
      </c>
      <c r="G1312" s="19">
        <v>54.16</v>
      </c>
    </row>
    <row r="1313" spans="1:7" ht="15" customHeight="1">
      <c r="A1313" s="1"/>
      <c r="B1313" s="1"/>
      <c r="C1313" s="1"/>
      <c r="D1313" s="1"/>
      <c r="E1313" s="494" t="s">
        <v>424</v>
      </c>
      <c r="F1313" s="495"/>
      <c r="G1313" s="20">
        <v>448.08</v>
      </c>
    </row>
    <row r="1314" spans="1:7" ht="15" customHeight="1">
      <c r="A1314" s="1"/>
      <c r="B1314" s="1"/>
      <c r="C1314" s="1"/>
      <c r="D1314" s="1"/>
      <c r="E1314" s="496" t="s">
        <v>425</v>
      </c>
      <c r="F1314" s="497"/>
      <c r="G1314" s="10">
        <v>510.61</v>
      </c>
    </row>
    <row r="1315" spans="1:7" ht="9.95" customHeight="1">
      <c r="A1315" s="1"/>
      <c r="B1315" s="1"/>
      <c r="C1315" s="498" t="s">
        <v>355</v>
      </c>
      <c r="D1315" s="499"/>
      <c r="E1315" s="1"/>
      <c r="F1315" s="1"/>
      <c r="G1315" s="1"/>
    </row>
    <row r="1316" spans="1:7" ht="20.1" customHeight="1">
      <c r="A1316" s="485" t="s">
        <v>954</v>
      </c>
      <c r="B1316" s="486"/>
      <c r="C1316" s="486"/>
      <c r="D1316" s="486"/>
      <c r="E1316" s="486"/>
      <c r="F1316" s="486"/>
      <c r="G1316" s="486"/>
    </row>
    <row r="1317" spans="1:7" ht="15" customHeight="1">
      <c r="A1317" s="492" t="s">
        <v>430</v>
      </c>
      <c r="B1317" s="493"/>
      <c r="C1317" s="11" t="s">
        <v>399</v>
      </c>
      <c r="D1317" s="11" t="s">
        <v>400</v>
      </c>
      <c r="E1317" s="11" t="s">
        <v>401</v>
      </c>
      <c r="F1317" s="11" t="s">
        <v>402</v>
      </c>
      <c r="G1317" s="11" t="s">
        <v>403</v>
      </c>
    </row>
    <row r="1318" spans="1:7" ht="20.1" customHeight="1">
      <c r="A1318" s="16" t="s">
        <v>932</v>
      </c>
      <c r="B1318" s="17" t="s">
        <v>933</v>
      </c>
      <c r="C1318" s="16" t="s">
        <v>406</v>
      </c>
      <c r="D1318" s="16" t="s">
        <v>471</v>
      </c>
      <c r="E1318" s="18">
        <v>1</v>
      </c>
      <c r="F1318" s="19">
        <v>302</v>
      </c>
      <c r="G1318" s="19">
        <v>302</v>
      </c>
    </row>
    <row r="1319" spans="1:7" ht="15" customHeight="1">
      <c r="A1319" s="16" t="s">
        <v>939</v>
      </c>
      <c r="B1319" s="17" t="s">
        <v>955</v>
      </c>
      <c r="C1319" s="16" t="s">
        <v>406</v>
      </c>
      <c r="D1319" s="16" t="s">
        <v>439</v>
      </c>
      <c r="E1319" s="18">
        <v>1.2</v>
      </c>
      <c r="F1319" s="19">
        <v>33.99</v>
      </c>
      <c r="G1319" s="19">
        <v>40.788</v>
      </c>
    </row>
    <row r="1320" spans="1:7" ht="15" customHeight="1">
      <c r="A1320" s="1"/>
      <c r="B1320" s="1"/>
      <c r="C1320" s="1"/>
      <c r="D1320" s="1"/>
      <c r="E1320" s="494" t="s">
        <v>440</v>
      </c>
      <c r="F1320" s="495"/>
      <c r="G1320" s="20">
        <v>342.79</v>
      </c>
    </row>
    <row r="1321" spans="1:7" ht="15" customHeight="1">
      <c r="A1321" s="1"/>
      <c r="B1321" s="1"/>
      <c r="C1321" s="1"/>
      <c r="D1321" s="1"/>
      <c r="E1321" s="496" t="s">
        <v>425</v>
      </c>
      <c r="F1321" s="497"/>
      <c r="G1321" s="10">
        <v>342.78</v>
      </c>
    </row>
    <row r="1322" spans="1:7" ht="9.95" customHeight="1">
      <c r="A1322" s="1"/>
      <c r="B1322" s="1"/>
      <c r="C1322" s="498" t="s">
        <v>355</v>
      </c>
      <c r="D1322" s="499"/>
      <c r="E1322" s="1"/>
      <c r="F1322" s="1"/>
      <c r="G1322" s="1"/>
    </row>
    <row r="1323" spans="1:7" ht="20.1" customHeight="1">
      <c r="A1323" s="485" t="s">
        <v>956</v>
      </c>
      <c r="B1323" s="486"/>
      <c r="C1323" s="486"/>
      <c r="D1323" s="486"/>
      <c r="E1323" s="486"/>
      <c r="F1323" s="486"/>
      <c r="G1323" s="486"/>
    </row>
    <row r="1324" spans="1:7" ht="15" customHeight="1">
      <c r="A1324" s="492" t="s">
        <v>398</v>
      </c>
      <c r="B1324" s="493"/>
      <c r="C1324" s="11" t="s">
        <v>399</v>
      </c>
      <c r="D1324" s="11" t="s">
        <v>400</v>
      </c>
      <c r="E1324" s="11" t="s">
        <v>401</v>
      </c>
      <c r="F1324" s="11" t="s">
        <v>402</v>
      </c>
      <c r="G1324" s="11" t="s">
        <v>403</v>
      </c>
    </row>
    <row r="1325" spans="1:7" ht="20.1" customHeight="1">
      <c r="A1325" s="16" t="s">
        <v>414</v>
      </c>
      <c r="B1325" s="17" t="s">
        <v>429</v>
      </c>
      <c r="C1325" s="16" t="s">
        <v>406</v>
      </c>
      <c r="D1325" s="16" t="s">
        <v>407</v>
      </c>
      <c r="E1325" s="18">
        <v>0.525</v>
      </c>
      <c r="F1325" s="19">
        <v>14.34</v>
      </c>
      <c r="G1325" s="19">
        <v>7.754355</v>
      </c>
    </row>
    <row r="1326" spans="1:7" ht="15" customHeight="1">
      <c r="A1326" s="1"/>
      <c r="B1326" s="1"/>
      <c r="C1326" s="1"/>
      <c r="D1326" s="1"/>
      <c r="E1326" s="494" t="s">
        <v>418</v>
      </c>
      <c r="F1326" s="495"/>
      <c r="G1326" s="20">
        <v>7.75</v>
      </c>
    </row>
    <row r="1327" spans="1:7" ht="15" customHeight="1">
      <c r="A1327" s="492" t="s">
        <v>430</v>
      </c>
      <c r="B1327" s="493"/>
      <c r="C1327" s="11" t="s">
        <v>399</v>
      </c>
      <c r="D1327" s="11" t="s">
        <v>400</v>
      </c>
      <c r="E1327" s="11" t="s">
        <v>401</v>
      </c>
      <c r="F1327" s="11" t="s">
        <v>402</v>
      </c>
      <c r="G1327" s="11" t="s">
        <v>403</v>
      </c>
    </row>
    <row r="1328" spans="1:7" ht="20.1" customHeight="1">
      <c r="A1328" s="16" t="s">
        <v>844</v>
      </c>
      <c r="B1328" s="17" t="s">
        <v>845</v>
      </c>
      <c r="C1328" s="16" t="s">
        <v>406</v>
      </c>
      <c r="D1328" s="16" t="s">
        <v>562</v>
      </c>
      <c r="E1328" s="18">
        <v>0.05808</v>
      </c>
      <c r="F1328" s="19">
        <v>36.69</v>
      </c>
      <c r="G1328" s="19">
        <v>2.1309552</v>
      </c>
    </row>
    <row r="1329" spans="1:7" ht="15" customHeight="1">
      <c r="A1329" s="1"/>
      <c r="B1329" s="1"/>
      <c r="C1329" s="1"/>
      <c r="D1329" s="1"/>
      <c r="E1329" s="494" t="s">
        <v>440</v>
      </c>
      <c r="F1329" s="495"/>
      <c r="G1329" s="20">
        <v>2.13</v>
      </c>
    </row>
    <row r="1330" spans="1:7" ht="15" customHeight="1">
      <c r="A1330" s="1"/>
      <c r="B1330" s="1"/>
      <c r="C1330" s="1"/>
      <c r="D1330" s="1"/>
      <c r="E1330" s="496" t="s">
        <v>425</v>
      </c>
      <c r="F1330" s="497"/>
      <c r="G1330" s="10">
        <v>9.88</v>
      </c>
    </row>
    <row r="1331" spans="1:7" ht="9.95" customHeight="1">
      <c r="A1331" s="1"/>
      <c r="B1331" s="1"/>
      <c r="C1331" s="498" t="s">
        <v>355</v>
      </c>
      <c r="D1331" s="499"/>
      <c r="E1331" s="1"/>
      <c r="F1331" s="1"/>
      <c r="G1331" s="1"/>
    </row>
    <row r="1332" spans="1:7" ht="20.1" customHeight="1">
      <c r="A1332" s="485" t="s">
        <v>957</v>
      </c>
      <c r="B1332" s="486"/>
      <c r="C1332" s="486"/>
      <c r="D1332" s="486"/>
      <c r="E1332" s="486"/>
      <c r="F1332" s="486"/>
      <c r="G1332" s="486"/>
    </row>
    <row r="1333" spans="1:7" ht="15" customHeight="1">
      <c r="A1333" s="492" t="s">
        <v>398</v>
      </c>
      <c r="B1333" s="493"/>
      <c r="C1333" s="11" t="s">
        <v>399</v>
      </c>
      <c r="D1333" s="11" t="s">
        <v>400</v>
      </c>
      <c r="E1333" s="11" t="s">
        <v>401</v>
      </c>
      <c r="F1333" s="11" t="s">
        <v>402</v>
      </c>
      <c r="G1333" s="11" t="s">
        <v>403</v>
      </c>
    </row>
    <row r="1334" spans="1:7" ht="20.1" customHeight="1">
      <c r="A1334" s="16" t="s">
        <v>958</v>
      </c>
      <c r="B1334" s="17" t="s">
        <v>959</v>
      </c>
      <c r="C1334" s="16" t="s">
        <v>406</v>
      </c>
      <c r="D1334" s="16" t="s">
        <v>407</v>
      </c>
      <c r="E1334" s="18">
        <v>0.85</v>
      </c>
      <c r="F1334" s="19">
        <v>22.86</v>
      </c>
      <c r="G1334" s="19">
        <v>20.01393</v>
      </c>
    </row>
    <row r="1335" spans="1:7" ht="15" customHeight="1">
      <c r="A1335" s="1"/>
      <c r="B1335" s="1"/>
      <c r="C1335" s="1"/>
      <c r="D1335" s="1"/>
      <c r="E1335" s="494" t="s">
        <v>418</v>
      </c>
      <c r="F1335" s="495"/>
      <c r="G1335" s="20">
        <v>20.01</v>
      </c>
    </row>
    <row r="1336" spans="1:7" ht="15" customHeight="1">
      <c r="A1336" s="492" t="s">
        <v>430</v>
      </c>
      <c r="B1336" s="493"/>
      <c r="C1336" s="11" t="s">
        <v>399</v>
      </c>
      <c r="D1336" s="11" t="s">
        <v>400</v>
      </c>
      <c r="E1336" s="11" t="s">
        <v>401</v>
      </c>
      <c r="F1336" s="11" t="s">
        <v>402</v>
      </c>
      <c r="G1336" s="11" t="s">
        <v>403</v>
      </c>
    </row>
    <row r="1337" spans="1:7" ht="15" customHeight="1">
      <c r="A1337" s="16" t="s">
        <v>520</v>
      </c>
      <c r="B1337" s="17" t="s">
        <v>521</v>
      </c>
      <c r="C1337" s="16" t="s">
        <v>406</v>
      </c>
      <c r="D1337" s="16" t="s">
        <v>436</v>
      </c>
      <c r="E1337" s="18">
        <v>0.55</v>
      </c>
      <c r="F1337" s="19">
        <v>10.65</v>
      </c>
      <c r="G1337" s="19">
        <v>5.8575</v>
      </c>
    </row>
    <row r="1338" spans="1:7" ht="20.1" customHeight="1">
      <c r="A1338" s="16" t="s">
        <v>960</v>
      </c>
      <c r="B1338" s="17" t="s">
        <v>961</v>
      </c>
      <c r="C1338" s="16" t="s">
        <v>406</v>
      </c>
      <c r="D1338" s="16" t="s">
        <v>471</v>
      </c>
      <c r="E1338" s="18">
        <v>0.08</v>
      </c>
      <c r="F1338" s="19">
        <v>287</v>
      </c>
      <c r="G1338" s="19">
        <v>22.96</v>
      </c>
    </row>
    <row r="1339" spans="1:7" ht="15" customHeight="1">
      <c r="A1339" s="1"/>
      <c r="B1339" s="1"/>
      <c r="C1339" s="1"/>
      <c r="D1339" s="1"/>
      <c r="E1339" s="494" t="s">
        <v>440</v>
      </c>
      <c r="F1339" s="495"/>
      <c r="G1339" s="20">
        <v>28.82</v>
      </c>
    </row>
    <row r="1340" spans="1:7" ht="15" customHeight="1">
      <c r="A1340" s="492" t="s">
        <v>419</v>
      </c>
      <c r="B1340" s="493"/>
      <c r="C1340" s="11" t="s">
        <v>399</v>
      </c>
      <c r="D1340" s="11" t="s">
        <v>400</v>
      </c>
      <c r="E1340" s="11" t="s">
        <v>401</v>
      </c>
      <c r="F1340" s="11" t="s">
        <v>402</v>
      </c>
      <c r="G1340" s="11" t="s">
        <v>403</v>
      </c>
    </row>
    <row r="1341" spans="1:7" ht="36" customHeight="1">
      <c r="A1341" s="16" t="s">
        <v>962</v>
      </c>
      <c r="B1341" s="17" t="s">
        <v>963</v>
      </c>
      <c r="C1341" s="16" t="s">
        <v>406</v>
      </c>
      <c r="D1341" s="16" t="s">
        <v>471</v>
      </c>
      <c r="E1341" s="18">
        <v>0.08</v>
      </c>
      <c r="F1341" s="19">
        <v>75.29</v>
      </c>
      <c r="G1341" s="19">
        <v>6.0232</v>
      </c>
    </row>
    <row r="1342" spans="1:7" ht="20.1" customHeight="1">
      <c r="A1342" s="16" t="s">
        <v>964</v>
      </c>
      <c r="B1342" s="17" t="s">
        <v>965</v>
      </c>
      <c r="C1342" s="16" t="s">
        <v>406</v>
      </c>
      <c r="D1342" s="16" t="s">
        <v>407</v>
      </c>
      <c r="E1342" s="18">
        <v>0.085</v>
      </c>
      <c r="F1342" s="19">
        <v>3.64</v>
      </c>
      <c r="G1342" s="19">
        <v>0.3094</v>
      </c>
    </row>
    <row r="1343" spans="1:7" ht="15" customHeight="1">
      <c r="A1343" s="1"/>
      <c r="B1343" s="1"/>
      <c r="C1343" s="1"/>
      <c r="D1343" s="1"/>
      <c r="E1343" s="494" t="s">
        <v>424</v>
      </c>
      <c r="F1343" s="495"/>
      <c r="G1343" s="20">
        <v>6.33</v>
      </c>
    </row>
    <row r="1344" spans="1:7" ht="15" customHeight="1">
      <c r="A1344" s="1"/>
      <c r="B1344" s="1"/>
      <c r="C1344" s="1"/>
      <c r="D1344" s="1"/>
      <c r="E1344" s="496" t="s">
        <v>425</v>
      </c>
      <c r="F1344" s="497"/>
      <c r="G1344" s="10">
        <v>55.16</v>
      </c>
    </row>
    <row r="1345" spans="1:7" ht="9.95" customHeight="1">
      <c r="A1345" s="1"/>
      <c r="B1345" s="1"/>
      <c r="C1345" s="498" t="s">
        <v>355</v>
      </c>
      <c r="D1345" s="499"/>
      <c r="E1345" s="1"/>
      <c r="F1345" s="1"/>
      <c r="G1345" s="1"/>
    </row>
    <row r="1346" spans="1:7" ht="36" customHeight="1">
      <c r="A1346" s="485" t="s">
        <v>966</v>
      </c>
      <c r="B1346" s="486"/>
      <c r="C1346" s="486"/>
      <c r="D1346" s="486"/>
      <c r="E1346" s="486"/>
      <c r="F1346" s="486"/>
      <c r="G1346" s="486"/>
    </row>
    <row r="1347" spans="1:7" ht="15" customHeight="1">
      <c r="A1347" s="492" t="s">
        <v>398</v>
      </c>
      <c r="B1347" s="493"/>
      <c r="C1347" s="11" t="s">
        <v>399</v>
      </c>
      <c r="D1347" s="11" t="s">
        <v>400</v>
      </c>
      <c r="E1347" s="11" t="s">
        <v>401</v>
      </c>
      <c r="F1347" s="11" t="s">
        <v>402</v>
      </c>
      <c r="G1347" s="11" t="s">
        <v>403</v>
      </c>
    </row>
    <row r="1348" spans="1:7" ht="27.95" customHeight="1">
      <c r="A1348" s="16" t="s">
        <v>514</v>
      </c>
      <c r="B1348" s="17" t="s">
        <v>515</v>
      </c>
      <c r="C1348" s="16" t="s">
        <v>406</v>
      </c>
      <c r="D1348" s="16" t="s">
        <v>407</v>
      </c>
      <c r="E1348" s="18">
        <v>0.04</v>
      </c>
      <c r="F1348" s="19">
        <v>19.81</v>
      </c>
      <c r="G1348" s="19">
        <v>0.816172</v>
      </c>
    </row>
    <row r="1349" spans="1:7" ht="20.1" customHeight="1">
      <c r="A1349" s="16" t="s">
        <v>452</v>
      </c>
      <c r="B1349" s="17" t="s">
        <v>453</v>
      </c>
      <c r="C1349" s="16" t="s">
        <v>406</v>
      </c>
      <c r="D1349" s="16" t="s">
        <v>407</v>
      </c>
      <c r="E1349" s="18">
        <v>0.45</v>
      </c>
      <c r="F1349" s="19">
        <v>19.81</v>
      </c>
      <c r="G1349" s="19">
        <v>9.181935</v>
      </c>
    </row>
    <row r="1350" spans="1:7" ht="20.1" customHeight="1">
      <c r="A1350" s="16" t="s">
        <v>414</v>
      </c>
      <c r="B1350" s="17" t="s">
        <v>429</v>
      </c>
      <c r="C1350" s="16" t="s">
        <v>406</v>
      </c>
      <c r="D1350" s="16" t="s">
        <v>407</v>
      </c>
      <c r="E1350" s="18">
        <v>0.47</v>
      </c>
      <c r="F1350" s="19">
        <v>14.34</v>
      </c>
      <c r="G1350" s="19">
        <v>6.941994</v>
      </c>
    </row>
    <row r="1351" spans="1:7" ht="15" customHeight="1">
      <c r="A1351" s="1"/>
      <c r="B1351" s="1"/>
      <c r="C1351" s="1"/>
      <c r="D1351" s="1"/>
      <c r="E1351" s="494" t="s">
        <v>418</v>
      </c>
      <c r="F1351" s="495"/>
      <c r="G1351" s="20">
        <v>16.94</v>
      </c>
    </row>
    <row r="1352" spans="1:7" ht="15" customHeight="1">
      <c r="A1352" s="492" t="s">
        <v>430</v>
      </c>
      <c r="B1352" s="493"/>
      <c r="C1352" s="11" t="s">
        <v>399</v>
      </c>
      <c r="D1352" s="11" t="s">
        <v>400</v>
      </c>
      <c r="E1352" s="11" t="s">
        <v>401</v>
      </c>
      <c r="F1352" s="11" t="s">
        <v>402</v>
      </c>
      <c r="G1352" s="11" t="s">
        <v>403</v>
      </c>
    </row>
    <row r="1353" spans="1:7" ht="20.1" customHeight="1">
      <c r="A1353" s="16" t="s">
        <v>967</v>
      </c>
      <c r="B1353" s="17" t="s">
        <v>968</v>
      </c>
      <c r="C1353" s="16" t="s">
        <v>406</v>
      </c>
      <c r="D1353" s="16" t="s">
        <v>439</v>
      </c>
      <c r="E1353" s="18">
        <v>0.04763</v>
      </c>
      <c r="F1353" s="19">
        <v>10.07</v>
      </c>
      <c r="G1353" s="19">
        <v>0.4796341</v>
      </c>
    </row>
    <row r="1354" spans="1:7" ht="15" customHeight="1">
      <c r="A1354" s="16" t="s">
        <v>969</v>
      </c>
      <c r="B1354" s="17" t="s">
        <v>970</v>
      </c>
      <c r="C1354" s="16" t="s">
        <v>406</v>
      </c>
      <c r="D1354" s="16" t="s">
        <v>436</v>
      </c>
      <c r="E1354" s="18">
        <v>0.306</v>
      </c>
      <c r="F1354" s="19">
        <v>0.7</v>
      </c>
      <c r="G1354" s="19">
        <v>0.2142</v>
      </c>
    </row>
    <row r="1355" spans="1:7" ht="20.1" customHeight="1">
      <c r="A1355" s="16" t="s">
        <v>971</v>
      </c>
      <c r="B1355" s="17" t="s">
        <v>972</v>
      </c>
      <c r="C1355" s="16" t="s">
        <v>406</v>
      </c>
      <c r="D1355" s="16" t="s">
        <v>433</v>
      </c>
      <c r="E1355" s="18">
        <v>0.006</v>
      </c>
      <c r="F1355" s="19">
        <v>3.1124</v>
      </c>
      <c r="G1355" s="19">
        <v>0.0186744</v>
      </c>
    </row>
    <row r="1356" spans="1:7" ht="15" customHeight="1">
      <c r="A1356" s="16" t="s">
        <v>973</v>
      </c>
      <c r="B1356" s="17" t="s">
        <v>974</v>
      </c>
      <c r="C1356" s="16" t="s">
        <v>406</v>
      </c>
      <c r="D1356" s="16" t="s">
        <v>439</v>
      </c>
      <c r="E1356" s="18">
        <v>4</v>
      </c>
      <c r="F1356" s="19">
        <v>0.77</v>
      </c>
      <c r="G1356" s="19">
        <v>3.08</v>
      </c>
    </row>
    <row r="1357" spans="1:7" ht="15" customHeight="1">
      <c r="A1357" s="1"/>
      <c r="B1357" s="1"/>
      <c r="C1357" s="1"/>
      <c r="D1357" s="1"/>
      <c r="E1357" s="494" t="s">
        <v>440</v>
      </c>
      <c r="F1357" s="495"/>
      <c r="G1357" s="20">
        <v>3.79</v>
      </c>
    </row>
    <row r="1358" spans="1:7" ht="15" customHeight="1">
      <c r="A1358" s="492" t="s">
        <v>419</v>
      </c>
      <c r="B1358" s="493"/>
      <c r="C1358" s="11" t="s">
        <v>399</v>
      </c>
      <c r="D1358" s="11" t="s">
        <v>400</v>
      </c>
      <c r="E1358" s="11" t="s">
        <v>401</v>
      </c>
      <c r="F1358" s="11" t="s">
        <v>402</v>
      </c>
      <c r="G1358" s="11" t="s">
        <v>403</v>
      </c>
    </row>
    <row r="1359" spans="1:7" ht="44.1" customHeight="1">
      <c r="A1359" s="16" t="s">
        <v>975</v>
      </c>
      <c r="B1359" s="17" t="s">
        <v>976</v>
      </c>
      <c r="C1359" s="16" t="s">
        <v>406</v>
      </c>
      <c r="D1359" s="16" t="s">
        <v>407</v>
      </c>
      <c r="E1359" s="18">
        <v>0.0208</v>
      </c>
      <c r="F1359" s="19">
        <v>89.04</v>
      </c>
      <c r="G1359" s="19">
        <v>1.852032</v>
      </c>
    </row>
    <row r="1360" spans="1:7" ht="44.1" customHeight="1">
      <c r="A1360" s="16" t="s">
        <v>977</v>
      </c>
      <c r="B1360" s="17" t="s">
        <v>978</v>
      </c>
      <c r="C1360" s="16" t="s">
        <v>406</v>
      </c>
      <c r="D1360" s="16" t="s">
        <v>407</v>
      </c>
      <c r="E1360" s="18">
        <v>0.0486</v>
      </c>
      <c r="F1360" s="19">
        <v>22.84</v>
      </c>
      <c r="G1360" s="19">
        <v>1.110024</v>
      </c>
    </row>
    <row r="1361" spans="1:7" ht="20.1" customHeight="1">
      <c r="A1361" s="16" t="s">
        <v>570</v>
      </c>
      <c r="B1361" s="17" t="s">
        <v>571</v>
      </c>
      <c r="C1361" s="16" t="s">
        <v>406</v>
      </c>
      <c r="D1361" s="16" t="s">
        <v>407</v>
      </c>
      <c r="E1361" s="18">
        <v>0.0125</v>
      </c>
      <c r="F1361" s="19">
        <v>9.73</v>
      </c>
      <c r="G1361" s="19">
        <v>0.121625</v>
      </c>
    </row>
    <row r="1362" spans="1:7" ht="20.1" customHeight="1">
      <c r="A1362" s="16" t="s">
        <v>572</v>
      </c>
      <c r="B1362" s="17" t="s">
        <v>571</v>
      </c>
      <c r="C1362" s="16" t="s">
        <v>406</v>
      </c>
      <c r="D1362" s="16" t="s">
        <v>407</v>
      </c>
      <c r="E1362" s="18">
        <v>0.0292</v>
      </c>
      <c r="F1362" s="19">
        <v>2.08</v>
      </c>
      <c r="G1362" s="19">
        <v>0.060736</v>
      </c>
    </row>
    <row r="1363" spans="1:7" ht="20.1" customHeight="1">
      <c r="A1363" s="16" t="s">
        <v>979</v>
      </c>
      <c r="B1363" s="17" t="s">
        <v>980</v>
      </c>
      <c r="C1363" s="16" t="s">
        <v>406</v>
      </c>
      <c r="D1363" s="16" t="s">
        <v>407</v>
      </c>
      <c r="E1363" s="18">
        <v>0.1666</v>
      </c>
      <c r="F1363" s="19">
        <v>3.96</v>
      </c>
      <c r="G1363" s="19">
        <v>0.659736</v>
      </c>
    </row>
    <row r="1364" spans="1:7" ht="20.1" customHeight="1">
      <c r="A1364" s="16" t="s">
        <v>981</v>
      </c>
      <c r="B1364" s="17" t="s">
        <v>980</v>
      </c>
      <c r="C1364" s="16" t="s">
        <v>406</v>
      </c>
      <c r="D1364" s="16" t="s">
        <v>407</v>
      </c>
      <c r="E1364" s="18">
        <v>0.3887</v>
      </c>
      <c r="F1364" s="19">
        <v>1.51</v>
      </c>
      <c r="G1364" s="19">
        <v>0.586937</v>
      </c>
    </row>
    <row r="1365" spans="1:7" ht="27.95" customHeight="1">
      <c r="A1365" s="16" t="s">
        <v>982</v>
      </c>
      <c r="B1365" s="17" t="s">
        <v>983</v>
      </c>
      <c r="C1365" s="16" t="s">
        <v>406</v>
      </c>
      <c r="D1365" s="16" t="s">
        <v>407</v>
      </c>
      <c r="E1365" s="18">
        <v>0.0812</v>
      </c>
      <c r="F1365" s="19">
        <v>3.26</v>
      </c>
      <c r="G1365" s="19">
        <v>0.264712</v>
      </c>
    </row>
    <row r="1366" spans="1:7" ht="27.95" customHeight="1">
      <c r="A1366" s="16" t="s">
        <v>984</v>
      </c>
      <c r="B1366" s="17" t="s">
        <v>983</v>
      </c>
      <c r="C1366" s="16" t="s">
        <v>406</v>
      </c>
      <c r="D1366" s="16" t="s">
        <v>407</v>
      </c>
      <c r="E1366" s="18">
        <v>0.1895</v>
      </c>
      <c r="F1366" s="19">
        <v>1.07</v>
      </c>
      <c r="G1366" s="19">
        <v>0.202765</v>
      </c>
    </row>
    <row r="1367" spans="1:7" ht="20.1" customHeight="1">
      <c r="A1367" s="16" t="s">
        <v>985</v>
      </c>
      <c r="B1367" s="17" t="s">
        <v>986</v>
      </c>
      <c r="C1367" s="16" t="s">
        <v>406</v>
      </c>
      <c r="D1367" s="16" t="s">
        <v>407</v>
      </c>
      <c r="E1367" s="18">
        <v>0.0188</v>
      </c>
      <c r="F1367" s="19">
        <v>11.76</v>
      </c>
      <c r="G1367" s="19">
        <v>0.221088</v>
      </c>
    </row>
    <row r="1368" spans="1:7" ht="20.1" customHeight="1">
      <c r="A1368" s="16" t="s">
        <v>987</v>
      </c>
      <c r="B1368" s="17" t="s">
        <v>986</v>
      </c>
      <c r="C1368" s="16" t="s">
        <v>406</v>
      </c>
      <c r="D1368" s="16" t="s">
        <v>407</v>
      </c>
      <c r="E1368" s="18">
        <v>0.0438</v>
      </c>
      <c r="F1368" s="19">
        <v>0.96</v>
      </c>
      <c r="G1368" s="19">
        <v>0.042048</v>
      </c>
    </row>
    <row r="1369" spans="1:7" ht="15" customHeight="1">
      <c r="A1369" s="1"/>
      <c r="B1369" s="1"/>
      <c r="C1369" s="1"/>
      <c r="D1369" s="1"/>
      <c r="E1369" s="494" t="s">
        <v>424</v>
      </c>
      <c r="F1369" s="495"/>
      <c r="G1369" s="20">
        <v>5.11</v>
      </c>
    </row>
    <row r="1370" spans="1:7" ht="15" customHeight="1">
      <c r="A1370" s="1"/>
      <c r="B1370" s="1"/>
      <c r="C1370" s="1"/>
      <c r="D1370" s="1"/>
      <c r="E1370" s="496" t="s">
        <v>425</v>
      </c>
      <c r="F1370" s="497"/>
      <c r="G1370" s="10">
        <v>25.85</v>
      </c>
    </row>
    <row r="1371" spans="1:7" ht="9.95" customHeight="1">
      <c r="A1371" s="1"/>
      <c r="B1371" s="1"/>
      <c r="C1371" s="498" t="s">
        <v>355</v>
      </c>
      <c r="D1371" s="499"/>
      <c r="E1371" s="1"/>
      <c r="F1371" s="1"/>
      <c r="G1371" s="1"/>
    </row>
    <row r="1372" spans="1:7" ht="36" customHeight="1">
      <c r="A1372" s="485" t="s">
        <v>988</v>
      </c>
      <c r="B1372" s="486"/>
      <c r="C1372" s="486"/>
      <c r="D1372" s="486"/>
      <c r="E1372" s="486"/>
      <c r="F1372" s="486"/>
      <c r="G1372" s="486"/>
    </row>
    <row r="1373" spans="1:7" ht="15" customHeight="1">
      <c r="A1373" s="492" t="s">
        <v>398</v>
      </c>
      <c r="B1373" s="493"/>
      <c r="C1373" s="11" t="s">
        <v>399</v>
      </c>
      <c r="D1373" s="11" t="s">
        <v>400</v>
      </c>
      <c r="E1373" s="11" t="s">
        <v>401</v>
      </c>
      <c r="F1373" s="11" t="s">
        <v>402</v>
      </c>
      <c r="G1373" s="11" t="s">
        <v>403</v>
      </c>
    </row>
    <row r="1374" spans="1:7" ht="27.95" customHeight="1">
      <c r="A1374" s="16" t="s">
        <v>514</v>
      </c>
      <c r="B1374" s="17" t="s">
        <v>515</v>
      </c>
      <c r="C1374" s="16" t="s">
        <v>406</v>
      </c>
      <c r="D1374" s="16" t="s">
        <v>407</v>
      </c>
      <c r="E1374" s="18">
        <v>0.09</v>
      </c>
      <c r="F1374" s="19">
        <v>19.81</v>
      </c>
      <c r="G1374" s="19">
        <v>1.836387</v>
      </c>
    </row>
    <row r="1375" spans="1:7" ht="20.1" customHeight="1">
      <c r="A1375" s="16" t="s">
        <v>452</v>
      </c>
      <c r="B1375" s="17" t="s">
        <v>453</v>
      </c>
      <c r="C1375" s="16" t="s">
        <v>406</v>
      </c>
      <c r="D1375" s="16" t="s">
        <v>407</v>
      </c>
      <c r="E1375" s="18">
        <v>0.65</v>
      </c>
      <c r="F1375" s="19">
        <v>19.81</v>
      </c>
      <c r="G1375" s="19">
        <v>13.262795</v>
      </c>
    </row>
    <row r="1376" spans="1:7" ht="20.1" customHeight="1">
      <c r="A1376" s="16" t="s">
        <v>414</v>
      </c>
      <c r="B1376" s="17" t="s">
        <v>429</v>
      </c>
      <c r="C1376" s="16" t="s">
        <v>406</v>
      </c>
      <c r="D1376" s="16" t="s">
        <v>407</v>
      </c>
      <c r="E1376" s="18">
        <v>1.125</v>
      </c>
      <c r="F1376" s="19">
        <v>14.34</v>
      </c>
      <c r="G1376" s="19">
        <v>16.616475</v>
      </c>
    </row>
    <row r="1377" spans="1:7" ht="15" customHeight="1">
      <c r="A1377" s="1"/>
      <c r="B1377" s="1"/>
      <c r="C1377" s="1"/>
      <c r="D1377" s="1"/>
      <c r="E1377" s="494" t="s">
        <v>418</v>
      </c>
      <c r="F1377" s="495"/>
      <c r="G1377" s="20">
        <v>31.72</v>
      </c>
    </row>
    <row r="1378" spans="1:7" ht="15" customHeight="1">
      <c r="A1378" s="492" t="s">
        <v>430</v>
      </c>
      <c r="B1378" s="493"/>
      <c r="C1378" s="11" t="s">
        <v>399</v>
      </c>
      <c r="D1378" s="11" t="s">
        <v>400</v>
      </c>
      <c r="E1378" s="11" t="s">
        <v>401</v>
      </c>
      <c r="F1378" s="11" t="s">
        <v>402</v>
      </c>
      <c r="G1378" s="11" t="s">
        <v>403</v>
      </c>
    </row>
    <row r="1379" spans="1:7" ht="15" customHeight="1">
      <c r="A1379" s="16" t="s">
        <v>989</v>
      </c>
      <c r="B1379" s="17" t="s">
        <v>990</v>
      </c>
      <c r="C1379" s="16" t="s">
        <v>406</v>
      </c>
      <c r="D1379" s="16" t="s">
        <v>433</v>
      </c>
      <c r="E1379" s="18">
        <v>1.2</v>
      </c>
      <c r="F1379" s="19">
        <v>1.13</v>
      </c>
      <c r="G1379" s="19">
        <v>1.356</v>
      </c>
    </row>
    <row r="1380" spans="1:7" ht="15" customHeight="1">
      <c r="A1380" s="16" t="s">
        <v>939</v>
      </c>
      <c r="B1380" s="17" t="s">
        <v>955</v>
      </c>
      <c r="C1380" s="16" t="s">
        <v>406</v>
      </c>
      <c r="D1380" s="16" t="s">
        <v>439</v>
      </c>
      <c r="E1380" s="18">
        <v>0.12</v>
      </c>
      <c r="F1380" s="19">
        <v>33.99</v>
      </c>
      <c r="G1380" s="19">
        <v>4.0788</v>
      </c>
    </row>
    <row r="1381" spans="1:7" ht="15" customHeight="1">
      <c r="A1381" s="16" t="s">
        <v>991</v>
      </c>
      <c r="B1381" s="17" t="s">
        <v>992</v>
      </c>
      <c r="C1381" s="16" t="s">
        <v>406</v>
      </c>
      <c r="D1381" s="16" t="s">
        <v>562</v>
      </c>
      <c r="E1381" s="18">
        <v>0.0725</v>
      </c>
      <c r="F1381" s="19">
        <v>60</v>
      </c>
      <c r="G1381" s="19">
        <v>4.35</v>
      </c>
    </row>
    <row r="1382" spans="1:7" ht="15" customHeight="1">
      <c r="A1382" s="1"/>
      <c r="B1382" s="1"/>
      <c r="C1382" s="1"/>
      <c r="D1382" s="1"/>
      <c r="E1382" s="494" t="s">
        <v>440</v>
      </c>
      <c r="F1382" s="495"/>
      <c r="G1382" s="20">
        <v>9.79</v>
      </c>
    </row>
    <row r="1383" spans="1:7" ht="15" customHeight="1">
      <c r="A1383" s="492" t="s">
        <v>419</v>
      </c>
      <c r="B1383" s="493"/>
      <c r="C1383" s="11" t="s">
        <v>399</v>
      </c>
      <c r="D1383" s="11" t="s">
        <v>400</v>
      </c>
      <c r="E1383" s="11" t="s">
        <v>401</v>
      </c>
      <c r="F1383" s="11" t="s">
        <v>402</v>
      </c>
      <c r="G1383" s="11" t="s">
        <v>403</v>
      </c>
    </row>
    <row r="1384" spans="1:7" ht="36" customHeight="1">
      <c r="A1384" s="16" t="s">
        <v>993</v>
      </c>
      <c r="B1384" s="17" t="s">
        <v>994</v>
      </c>
      <c r="C1384" s="16" t="s">
        <v>406</v>
      </c>
      <c r="D1384" s="16" t="s">
        <v>471</v>
      </c>
      <c r="E1384" s="18">
        <v>0.105</v>
      </c>
      <c r="F1384" s="19">
        <v>502.06</v>
      </c>
      <c r="G1384" s="19">
        <v>52.7163</v>
      </c>
    </row>
    <row r="1385" spans="1:7" ht="20.1" customHeight="1">
      <c r="A1385" s="16" t="s">
        <v>570</v>
      </c>
      <c r="B1385" s="17" t="s">
        <v>571</v>
      </c>
      <c r="C1385" s="16" t="s">
        <v>406</v>
      </c>
      <c r="D1385" s="16" t="s">
        <v>407</v>
      </c>
      <c r="E1385" s="18">
        <v>0.0125</v>
      </c>
      <c r="F1385" s="19">
        <v>9.73</v>
      </c>
      <c r="G1385" s="19">
        <v>0.121625</v>
      </c>
    </row>
    <row r="1386" spans="1:7" ht="20.1" customHeight="1">
      <c r="A1386" s="16" t="s">
        <v>572</v>
      </c>
      <c r="B1386" s="17" t="s">
        <v>571</v>
      </c>
      <c r="C1386" s="16" t="s">
        <v>406</v>
      </c>
      <c r="D1386" s="16" t="s">
        <v>407</v>
      </c>
      <c r="E1386" s="18">
        <v>0.0292</v>
      </c>
      <c r="F1386" s="19">
        <v>2.08</v>
      </c>
      <c r="G1386" s="19">
        <v>0.060736</v>
      </c>
    </row>
    <row r="1387" spans="1:7" ht="27.95" customHeight="1">
      <c r="A1387" s="16" t="s">
        <v>995</v>
      </c>
      <c r="B1387" s="17" t="s">
        <v>996</v>
      </c>
      <c r="C1387" s="16" t="s">
        <v>406</v>
      </c>
      <c r="D1387" s="16" t="s">
        <v>407</v>
      </c>
      <c r="E1387" s="18">
        <v>0.036</v>
      </c>
      <c r="F1387" s="19">
        <v>1.33</v>
      </c>
      <c r="G1387" s="19">
        <v>0.04788</v>
      </c>
    </row>
    <row r="1388" spans="1:7" ht="27.95" customHeight="1">
      <c r="A1388" s="16" t="s">
        <v>997</v>
      </c>
      <c r="B1388" s="17" t="s">
        <v>996</v>
      </c>
      <c r="C1388" s="16" t="s">
        <v>406</v>
      </c>
      <c r="D1388" s="16" t="s">
        <v>407</v>
      </c>
      <c r="E1388" s="18">
        <v>0.036</v>
      </c>
      <c r="F1388" s="19">
        <v>0.3</v>
      </c>
      <c r="G1388" s="19">
        <v>0.0108</v>
      </c>
    </row>
    <row r="1389" spans="1:7" ht="20.1" customHeight="1">
      <c r="A1389" s="16" t="s">
        <v>985</v>
      </c>
      <c r="B1389" s="17" t="s">
        <v>986</v>
      </c>
      <c r="C1389" s="16" t="s">
        <v>406</v>
      </c>
      <c r="D1389" s="16" t="s">
        <v>407</v>
      </c>
      <c r="E1389" s="18">
        <v>0.0188</v>
      </c>
      <c r="F1389" s="19">
        <v>11.76</v>
      </c>
      <c r="G1389" s="19">
        <v>0.221088</v>
      </c>
    </row>
    <row r="1390" spans="1:7" ht="20.1" customHeight="1">
      <c r="A1390" s="16" t="s">
        <v>987</v>
      </c>
      <c r="B1390" s="17" t="s">
        <v>986</v>
      </c>
      <c r="C1390" s="16" t="s">
        <v>406</v>
      </c>
      <c r="D1390" s="16" t="s">
        <v>407</v>
      </c>
      <c r="E1390" s="18">
        <v>0.0438</v>
      </c>
      <c r="F1390" s="19">
        <v>0.96</v>
      </c>
      <c r="G1390" s="19">
        <v>0.042048</v>
      </c>
    </row>
    <row r="1391" spans="1:7" ht="15" customHeight="1">
      <c r="A1391" s="1"/>
      <c r="B1391" s="1"/>
      <c r="C1391" s="1"/>
      <c r="D1391" s="1"/>
      <c r="E1391" s="494" t="s">
        <v>424</v>
      </c>
      <c r="F1391" s="495"/>
      <c r="G1391" s="20">
        <v>53.22</v>
      </c>
    </row>
    <row r="1392" spans="1:7" ht="15" customHeight="1">
      <c r="A1392" s="1"/>
      <c r="B1392" s="1"/>
      <c r="C1392" s="1"/>
      <c r="D1392" s="1"/>
      <c r="E1392" s="496" t="s">
        <v>425</v>
      </c>
      <c r="F1392" s="497"/>
      <c r="G1392" s="10">
        <v>94.72</v>
      </c>
    </row>
    <row r="1393" spans="1:7" ht="9.95" customHeight="1">
      <c r="A1393" s="1"/>
      <c r="B1393" s="1"/>
      <c r="C1393" s="498" t="s">
        <v>355</v>
      </c>
      <c r="D1393" s="499"/>
      <c r="E1393" s="1"/>
      <c r="F1393" s="1"/>
      <c r="G1393" s="1"/>
    </row>
    <row r="1394" spans="1:7" ht="20.1" customHeight="1">
      <c r="A1394" s="485" t="s">
        <v>998</v>
      </c>
      <c r="B1394" s="486"/>
      <c r="C1394" s="486"/>
      <c r="D1394" s="486"/>
      <c r="E1394" s="486"/>
      <c r="F1394" s="486"/>
      <c r="G1394" s="486"/>
    </row>
    <row r="1395" spans="1:7" ht="15" customHeight="1">
      <c r="A1395" s="492" t="s">
        <v>398</v>
      </c>
      <c r="B1395" s="493"/>
      <c r="C1395" s="11" t="s">
        <v>399</v>
      </c>
      <c r="D1395" s="11" t="s">
        <v>400</v>
      </c>
      <c r="E1395" s="11" t="s">
        <v>401</v>
      </c>
      <c r="F1395" s="11" t="s">
        <v>402</v>
      </c>
      <c r="G1395" s="11" t="s">
        <v>403</v>
      </c>
    </row>
    <row r="1396" spans="1:7" ht="20.1" customHeight="1">
      <c r="A1396" s="16" t="s">
        <v>999</v>
      </c>
      <c r="B1396" s="17" t="s">
        <v>1000</v>
      </c>
      <c r="C1396" s="16" t="s">
        <v>406</v>
      </c>
      <c r="D1396" s="16" t="s">
        <v>407</v>
      </c>
      <c r="E1396" s="18">
        <v>3.57</v>
      </c>
      <c r="F1396" s="19">
        <v>19.81</v>
      </c>
      <c r="G1396" s="19">
        <v>72.843351</v>
      </c>
    </row>
    <row r="1397" spans="1:7" ht="27.95" customHeight="1">
      <c r="A1397" s="16" t="s">
        <v>514</v>
      </c>
      <c r="B1397" s="17" t="s">
        <v>515</v>
      </c>
      <c r="C1397" s="16" t="s">
        <v>406</v>
      </c>
      <c r="D1397" s="16" t="s">
        <v>407</v>
      </c>
      <c r="E1397" s="18">
        <v>0.09</v>
      </c>
      <c r="F1397" s="19">
        <v>19.81</v>
      </c>
      <c r="G1397" s="19">
        <v>1.836387</v>
      </c>
    </row>
    <row r="1398" spans="1:7" ht="20.1" customHeight="1">
      <c r="A1398" s="16" t="s">
        <v>452</v>
      </c>
      <c r="B1398" s="17" t="s">
        <v>453</v>
      </c>
      <c r="C1398" s="16" t="s">
        <v>406</v>
      </c>
      <c r="D1398" s="16" t="s">
        <v>407</v>
      </c>
      <c r="E1398" s="18">
        <v>0.66</v>
      </c>
      <c r="F1398" s="19">
        <v>19.81</v>
      </c>
      <c r="G1398" s="19">
        <v>13.466838</v>
      </c>
    </row>
    <row r="1399" spans="1:7" ht="20.1" customHeight="1">
      <c r="A1399" s="16" t="s">
        <v>502</v>
      </c>
      <c r="B1399" s="17" t="s">
        <v>503</v>
      </c>
      <c r="C1399" s="16" t="s">
        <v>406</v>
      </c>
      <c r="D1399" s="16" t="s">
        <v>407</v>
      </c>
      <c r="E1399" s="18">
        <v>0.55</v>
      </c>
      <c r="F1399" s="19">
        <v>19.81</v>
      </c>
      <c r="G1399" s="19">
        <v>11.222365</v>
      </c>
    </row>
    <row r="1400" spans="1:7" ht="20.1" customHeight="1">
      <c r="A1400" s="16" t="s">
        <v>414</v>
      </c>
      <c r="B1400" s="17" t="s">
        <v>429</v>
      </c>
      <c r="C1400" s="16" t="s">
        <v>406</v>
      </c>
      <c r="D1400" s="16" t="s">
        <v>407</v>
      </c>
      <c r="E1400" s="18">
        <v>1.97</v>
      </c>
      <c r="F1400" s="19">
        <v>14.34</v>
      </c>
      <c r="G1400" s="19">
        <v>29.097294</v>
      </c>
    </row>
    <row r="1401" spans="1:7" ht="15" customHeight="1">
      <c r="A1401" s="1"/>
      <c r="B1401" s="1"/>
      <c r="C1401" s="1"/>
      <c r="D1401" s="1"/>
      <c r="E1401" s="494" t="s">
        <v>418</v>
      </c>
      <c r="F1401" s="495"/>
      <c r="G1401" s="20">
        <v>128.47</v>
      </c>
    </row>
    <row r="1402" spans="1:7" ht="15" customHeight="1">
      <c r="A1402" s="492" t="s">
        <v>430</v>
      </c>
      <c r="B1402" s="493"/>
      <c r="C1402" s="11" t="s">
        <v>399</v>
      </c>
      <c r="D1402" s="11" t="s">
        <v>400</v>
      </c>
      <c r="E1402" s="11" t="s">
        <v>401</v>
      </c>
      <c r="F1402" s="11" t="s">
        <v>402</v>
      </c>
      <c r="G1402" s="11" t="s">
        <v>403</v>
      </c>
    </row>
    <row r="1403" spans="1:7" ht="20.1" customHeight="1">
      <c r="A1403" s="16" t="s">
        <v>673</v>
      </c>
      <c r="B1403" s="17" t="s">
        <v>1001</v>
      </c>
      <c r="C1403" s="16" t="s">
        <v>406</v>
      </c>
      <c r="D1403" s="16" t="s">
        <v>471</v>
      </c>
      <c r="E1403" s="18">
        <v>0.0046</v>
      </c>
      <c r="F1403" s="19">
        <v>90</v>
      </c>
      <c r="G1403" s="19">
        <v>0.414</v>
      </c>
    </row>
    <row r="1404" spans="1:7" ht="15" customHeight="1">
      <c r="A1404" s="16" t="s">
        <v>839</v>
      </c>
      <c r="B1404" s="17" t="s">
        <v>840</v>
      </c>
      <c r="C1404" s="16" t="s">
        <v>406</v>
      </c>
      <c r="D1404" s="16" t="s">
        <v>439</v>
      </c>
      <c r="E1404" s="18">
        <v>1.76</v>
      </c>
      <c r="F1404" s="19">
        <v>0.516</v>
      </c>
      <c r="G1404" s="19">
        <v>0.90816</v>
      </c>
    </row>
    <row r="1405" spans="1:7" ht="15" customHeight="1">
      <c r="A1405" s="16" t="s">
        <v>520</v>
      </c>
      <c r="B1405" s="17" t="s">
        <v>521</v>
      </c>
      <c r="C1405" s="16" t="s">
        <v>406</v>
      </c>
      <c r="D1405" s="16" t="s">
        <v>436</v>
      </c>
      <c r="E1405" s="18">
        <v>0.035</v>
      </c>
      <c r="F1405" s="19">
        <v>10.65</v>
      </c>
      <c r="G1405" s="19">
        <v>0.37275</v>
      </c>
    </row>
    <row r="1406" spans="1:7" ht="15" customHeight="1">
      <c r="A1406" s="16" t="s">
        <v>1002</v>
      </c>
      <c r="B1406" s="17" t="s">
        <v>1003</v>
      </c>
      <c r="C1406" s="16" t="s">
        <v>406</v>
      </c>
      <c r="D1406" s="16" t="s">
        <v>508</v>
      </c>
      <c r="E1406" s="18">
        <v>0.055</v>
      </c>
      <c r="F1406" s="19">
        <v>50.7</v>
      </c>
      <c r="G1406" s="19">
        <v>2.7885</v>
      </c>
    </row>
    <row r="1407" spans="1:7" ht="20.1" customHeight="1">
      <c r="A1407" s="16" t="s">
        <v>677</v>
      </c>
      <c r="B1407" s="17" t="s">
        <v>877</v>
      </c>
      <c r="C1407" s="16" t="s">
        <v>406</v>
      </c>
      <c r="D1407" s="16" t="s">
        <v>562</v>
      </c>
      <c r="E1407" s="18">
        <v>0.00725</v>
      </c>
      <c r="F1407" s="19">
        <v>61.535</v>
      </c>
      <c r="G1407" s="19">
        <v>0.44612875</v>
      </c>
    </row>
    <row r="1408" spans="1:7" ht="15" customHeight="1">
      <c r="A1408" s="1"/>
      <c r="B1408" s="1"/>
      <c r="C1408" s="1"/>
      <c r="D1408" s="1"/>
      <c r="E1408" s="494" t="s">
        <v>440</v>
      </c>
      <c r="F1408" s="495"/>
      <c r="G1408" s="20">
        <v>4.93</v>
      </c>
    </row>
    <row r="1409" spans="1:7" ht="15" customHeight="1">
      <c r="A1409" s="492" t="s">
        <v>419</v>
      </c>
      <c r="B1409" s="493"/>
      <c r="C1409" s="11" t="s">
        <v>399</v>
      </c>
      <c r="D1409" s="11" t="s">
        <v>400</v>
      </c>
      <c r="E1409" s="11" t="s">
        <v>401</v>
      </c>
      <c r="F1409" s="11" t="s">
        <v>402</v>
      </c>
      <c r="G1409" s="11" t="s">
        <v>403</v>
      </c>
    </row>
    <row r="1410" spans="1:7" ht="20.1" customHeight="1">
      <c r="A1410" s="16" t="s">
        <v>469</v>
      </c>
      <c r="B1410" s="17" t="s">
        <v>470</v>
      </c>
      <c r="C1410" s="16" t="s">
        <v>406</v>
      </c>
      <c r="D1410" s="16" t="s">
        <v>471</v>
      </c>
      <c r="E1410" s="18">
        <v>0.02</v>
      </c>
      <c r="F1410" s="19">
        <v>393</v>
      </c>
      <c r="G1410" s="19">
        <v>7.86</v>
      </c>
    </row>
    <row r="1411" spans="1:7" ht="36" customHeight="1">
      <c r="A1411" s="16" t="s">
        <v>522</v>
      </c>
      <c r="B1411" s="17" t="s">
        <v>523</v>
      </c>
      <c r="C1411" s="16" t="s">
        <v>406</v>
      </c>
      <c r="D1411" s="16" t="s">
        <v>471</v>
      </c>
      <c r="E1411" s="18">
        <v>0.06</v>
      </c>
      <c r="F1411" s="19">
        <v>280.98</v>
      </c>
      <c r="G1411" s="19">
        <v>16.8588</v>
      </c>
    </row>
    <row r="1412" spans="1:7" ht="36" customHeight="1">
      <c r="A1412" s="16" t="s">
        <v>524</v>
      </c>
      <c r="B1412" s="17" t="s">
        <v>525</v>
      </c>
      <c r="C1412" s="16" t="s">
        <v>406</v>
      </c>
      <c r="D1412" s="16" t="s">
        <v>471</v>
      </c>
      <c r="E1412" s="18">
        <v>0.06</v>
      </c>
      <c r="F1412" s="19">
        <v>72.79</v>
      </c>
      <c r="G1412" s="19">
        <v>4.3674</v>
      </c>
    </row>
    <row r="1413" spans="1:7" ht="36" customHeight="1">
      <c r="A1413" s="16" t="s">
        <v>912</v>
      </c>
      <c r="B1413" s="17" t="s">
        <v>963</v>
      </c>
      <c r="C1413" s="16" t="s">
        <v>406</v>
      </c>
      <c r="D1413" s="16" t="s">
        <v>471</v>
      </c>
      <c r="E1413" s="18">
        <v>0.06</v>
      </c>
      <c r="F1413" s="19">
        <v>65.32</v>
      </c>
      <c r="G1413" s="19">
        <v>3.9192</v>
      </c>
    </row>
    <row r="1414" spans="1:7" ht="27.95" customHeight="1">
      <c r="A1414" s="16" t="s">
        <v>920</v>
      </c>
      <c r="B1414" s="17" t="s">
        <v>921</v>
      </c>
      <c r="C1414" s="16" t="s">
        <v>406</v>
      </c>
      <c r="D1414" s="16" t="s">
        <v>433</v>
      </c>
      <c r="E1414" s="18">
        <v>1.1</v>
      </c>
      <c r="F1414" s="19">
        <v>31.3</v>
      </c>
      <c r="G1414" s="19">
        <v>34.43</v>
      </c>
    </row>
    <row r="1415" spans="1:7" ht="15" customHeight="1">
      <c r="A1415" s="1"/>
      <c r="B1415" s="1"/>
      <c r="C1415" s="1"/>
      <c r="D1415" s="1"/>
      <c r="E1415" s="494" t="s">
        <v>424</v>
      </c>
      <c r="F1415" s="495"/>
      <c r="G1415" s="20">
        <v>67.44</v>
      </c>
    </row>
    <row r="1416" spans="1:7" ht="15" customHeight="1">
      <c r="A1416" s="1"/>
      <c r="B1416" s="1"/>
      <c r="C1416" s="1"/>
      <c r="D1416" s="1"/>
      <c r="E1416" s="496" t="s">
        <v>425</v>
      </c>
      <c r="F1416" s="497"/>
      <c r="G1416" s="10">
        <v>200.83</v>
      </c>
    </row>
    <row r="1417" spans="1:7" ht="9.95" customHeight="1">
      <c r="A1417" s="1"/>
      <c r="B1417" s="1"/>
      <c r="C1417" s="498" t="s">
        <v>355</v>
      </c>
      <c r="D1417" s="499"/>
      <c r="E1417" s="1"/>
      <c r="F1417" s="1"/>
      <c r="G1417" s="1"/>
    </row>
    <row r="1418" spans="1:7" ht="20.1" customHeight="1">
      <c r="A1418" s="485" t="s">
        <v>1004</v>
      </c>
      <c r="B1418" s="486"/>
      <c r="C1418" s="486"/>
      <c r="D1418" s="486"/>
      <c r="E1418" s="486"/>
      <c r="F1418" s="486"/>
      <c r="G1418" s="486"/>
    </row>
    <row r="1419" spans="1:7" ht="15" customHeight="1">
      <c r="A1419" s="492" t="s">
        <v>398</v>
      </c>
      <c r="B1419" s="493"/>
      <c r="C1419" s="11" t="s">
        <v>399</v>
      </c>
      <c r="D1419" s="11" t="s">
        <v>400</v>
      </c>
      <c r="E1419" s="11" t="s">
        <v>401</v>
      </c>
      <c r="F1419" s="11" t="s">
        <v>402</v>
      </c>
      <c r="G1419" s="11" t="s">
        <v>403</v>
      </c>
    </row>
    <row r="1420" spans="1:7" ht="20.1" customHeight="1">
      <c r="A1420" s="16" t="s">
        <v>1005</v>
      </c>
      <c r="B1420" s="17" t="s">
        <v>1006</v>
      </c>
      <c r="C1420" s="16" t="s">
        <v>406</v>
      </c>
      <c r="D1420" s="16" t="s">
        <v>407</v>
      </c>
      <c r="E1420" s="18">
        <v>1.1</v>
      </c>
      <c r="F1420" s="19">
        <v>21.33</v>
      </c>
      <c r="G1420" s="19">
        <v>24.16689</v>
      </c>
    </row>
    <row r="1421" spans="1:7" ht="20.1" customHeight="1">
      <c r="A1421" s="16" t="s">
        <v>414</v>
      </c>
      <c r="B1421" s="17" t="s">
        <v>429</v>
      </c>
      <c r="C1421" s="16" t="s">
        <v>406</v>
      </c>
      <c r="D1421" s="16" t="s">
        <v>407</v>
      </c>
      <c r="E1421" s="18">
        <v>1.1</v>
      </c>
      <c r="F1421" s="19">
        <v>14.34</v>
      </c>
      <c r="G1421" s="19">
        <v>16.24722</v>
      </c>
    </row>
    <row r="1422" spans="1:7" ht="15" customHeight="1">
      <c r="A1422" s="1"/>
      <c r="B1422" s="1"/>
      <c r="C1422" s="1"/>
      <c r="D1422" s="1"/>
      <c r="E1422" s="494" t="s">
        <v>418</v>
      </c>
      <c r="F1422" s="495"/>
      <c r="G1422" s="20">
        <v>40.42</v>
      </c>
    </row>
    <row r="1423" spans="1:7" ht="15" customHeight="1">
      <c r="A1423" s="492" t="s">
        <v>430</v>
      </c>
      <c r="B1423" s="493"/>
      <c r="C1423" s="11" t="s">
        <v>399</v>
      </c>
      <c r="D1423" s="11" t="s">
        <v>400</v>
      </c>
      <c r="E1423" s="11" t="s">
        <v>401</v>
      </c>
      <c r="F1423" s="11" t="s">
        <v>402</v>
      </c>
      <c r="G1423" s="11" t="s">
        <v>403</v>
      </c>
    </row>
    <row r="1424" spans="1:7" ht="15" customHeight="1">
      <c r="A1424" s="16" t="s">
        <v>1007</v>
      </c>
      <c r="B1424" s="17" t="s">
        <v>1008</v>
      </c>
      <c r="C1424" s="16" t="s">
        <v>406</v>
      </c>
      <c r="D1424" s="16" t="s">
        <v>439</v>
      </c>
      <c r="E1424" s="18">
        <v>0.1</v>
      </c>
      <c r="F1424" s="19">
        <v>1.74</v>
      </c>
      <c r="G1424" s="19">
        <v>0.174</v>
      </c>
    </row>
    <row r="1425" spans="1:7" ht="15" customHeight="1">
      <c r="A1425" s="16" t="s">
        <v>939</v>
      </c>
      <c r="B1425" s="17" t="s">
        <v>955</v>
      </c>
      <c r="C1425" s="16" t="s">
        <v>406</v>
      </c>
      <c r="D1425" s="16" t="s">
        <v>439</v>
      </c>
      <c r="E1425" s="18">
        <v>0.1</v>
      </c>
      <c r="F1425" s="19">
        <v>33.99</v>
      </c>
      <c r="G1425" s="19">
        <v>3.399</v>
      </c>
    </row>
    <row r="1426" spans="1:7" ht="20.1" customHeight="1">
      <c r="A1426" s="16" t="s">
        <v>1009</v>
      </c>
      <c r="B1426" s="17" t="s">
        <v>1010</v>
      </c>
      <c r="C1426" s="16" t="s">
        <v>406</v>
      </c>
      <c r="D1426" s="16" t="s">
        <v>433</v>
      </c>
      <c r="E1426" s="18">
        <v>1.05</v>
      </c>
      <c r="F1426" s="19">
        <v>66.91</v>
      </c>
      <c r="G1426" s="19">
        <v>70.2555</v>
      </c>
    </row>
    <row r="1427" spans="1:7" ht="15" customHeight="1">
      <c r="A1427" s="1"/>
      <c r="B1427" s="1"/>
      <c r="C1427" s="1"/>
      <c r="D1427" s="1"/>
      <c r="E1427" s="494" t="s">
        <v>440</v>
      </c>
      <c r="F1427" s="495"/>
      <c r="G1427" s="20">
        <v>73.83</v>
      </c>
    </row>
    <row r="1428" spans="1:7" ht="15" customHeight="1">
      <c r="A1428" s="492" t="s">
        <v>419</v>
      </c>
      <c r="B1428" s="493"/>
      <c r="C1428" s="11" t="s">
        <v>399</v>
      </c>
      <c r="D1428" s="11" t="s">
        <v>400</v>
      </c>
      <c r="E1428" s="11" t="s">
        <v>401</v>
      </c>
      <c r="F1428" s="11" t="s">
        <v>402</v>
      </c>
      <c r="G1428" s="11" t="s">
        <v>403</v>
      </c>
    </row>
    <row r="1429" spans="1:7" ht="20.1" customHeight="1">
      <c r="A1429" s="16" t="s">
        <v>1011</v>
      </c>
      <c r="B1429" s="17" t="s">
        <v>1012</v>
      </c>
      <c r="C1429" s="16" t="s">
        <v>406</v>
      </c>
      <c r="D1429" s="16" t="s">
        <v>471</v>
      </c>
      <c r="E1429" s="18">
        <v>0.002</v>
      </c>
      <c r="F1429" s="19">
        <v>777.93</v>
      </c>
      <c r="G1429" s="19">
        <v>1.55586</v>
      </c>
    </row>
    <row r="1430" spans="1:7" ht="20.1" customHeight="1">
      <c r="A1430" s="16" t="s">
        <v>1013</v>
      </c>
      <c r="B1430" s="17" t="s">
        <v>1014</v>
      </c>
      <c r="C1430" s="16" t="s">
        <v>406</v>
      </c>
      <c r="D1430" s="16" t="s">
        <v>471</v>
      </c>
      <c r="E1430" s="18">
        <v>0.035</v>
      </c>
      <c r="F1430" s="19">
        <v>404.88</v>
      </c>
      <c r="G1430" s="19">
        <v>14.1708</v>
      </c>
    </row>
    <row r="1431" spans="1:7" ht="15" customHeight="1">
      <c r="A1431" s="1"/>
      <c r="B1431" s="1"/>
      <c r="C1431" s="1"/>
      <c r="D1431" s="1"/>
      <c r="E1431" s="494" t="s">
        <v>424</v>
      </c>
      <c r="F1431" s="495"/>
      <c r="G1431" s="20">
        <v>15.73</v>
      </c>
    </row>
    <row r="1432" spans="1:7" ht="15" customHeight="1">
      <c r="A1432" s="1"/>
      <c r="B1432" s="1"/>
      <c r="C1432" s="1"/>
      <c r="D1432" s="1"/>
      <c r="E1432" s="496" t="s">
        <v>425</v>
      </c>
      <c r="F1432" s="497"/>
      <c r="G1432" s="10">
        <v>129.96</v>
      </c>
    </row>
    <row r="1433" spans="1:7" ht="9.95" customHeight="1">
      <c r="A1433" s="1"/>
      <c r="B1433" s="1"/>
      <c r="C1433" s="498" t="s">
        <v>355</v>
      </c>
      <c r="D1433" s="499"/>
      <c r="E1433" s="1"/>
      <c r="F1433" s="1"/>
      <c r="G1433" s="1"/>
    </row>
    <row r="1434" spans="1:7" ht="27" customHeight="1">
      <c r="A1434" s="485" t="s">
        <v>1015</v>
      </c>
      <c r="B1434" s="486"/>
      <c r="C1434" s="486"/>
      <c r="D1434" s="486"/>
      <c r="E1434" s="486"/>
      <c r="F1434" s="486"/>
      <c r="G1434" s="486"/>
    </row>
    <row r="1435" spans="1:7" ht="15" customHeight="1">
      <c r="A1435" s="492" t="s">
        <v>398</v>
      </c>
      <c r="B1435" s="493"/>
      <c r="C1435" s="11" t="s">
        <v>399</v>
      </c>
      <c r="D1435" s="11" t="s">
        <v>400</v>
      </c>
      <c r="E1435" s="11" t="s">
        <v>401</v>
      </c>
      <c r="F1435" s="11" t="s">
        <v>402</v>
      </c>
      <c r="G1435" s="11" t="s">
        <v>403</v>
      </c>
    </row>
    <row r="1436" spans="1:7" ht="20.1" customHeight="1">
      <c r="A1436" s="16" t="s">
        <v>1005</v>
      </c>
      <c r="B1436" s="17" t="s">
        <v>1006</v>
      </c>
      <c r="C1436" s="16" t="s">
        <v>406</v>
      </c>
      <c r="D1436" s="16" t="s">
        <v>407</v>
      </c>
      <c r="E1436" s="18">
        <v>1.1</v>
      </c>
      <c r="F1436" s="19">
        <v>21.33</v>
      </c>
      <c r="G1436" s="19">
        <v>24.16689</v>
      </c>
    </row>
    <row r="1437" spans="1:7" ht="20.1" customHeight="1">
      <c r="A1437" s="16" t="s">
        <v>414</v>
      </c>
      <c r="B1437" s="17" t="s">
        <v>429</v>
      </c>
      <c r="C1437" s="16" t="s">
        <v>406</v>
      </c>
      <c r="D1437" s="16" t="s">
        <v>407</v>
      </c>
      <c r="E1437" s="18">
        <v>1.1</v>
      </c>
      <c r="F1437" s="19">
        <v>14.34</v>
      </c>
      <c r="G1437" s="19">
        <v>16.24722</v>
      </c>
    </row>
    <row r="1438" spans="1:7" ht="15" customHeight="1">
      <c r="A1438" s="1"/>
      <c r="B1438" s="1"/>
      <c r="C1438" s="1"/>
      <c r="D1438" s="1"/>
      <c r="E1438" s="494" t="s">
        <v>418</v>
      </c>
      <c r="F1438" s="495"/>
      <c r="G1438" s="20">
        <v>40.42</v>
      </c>
    </row>
    <row r="1439" spans="1:7" ht="15" customHeight="1">
      <c r="A1439" s="492" t="s">
        <v>430</v>
      </c>
      <c r="B1439" s="493"/>
      <c r="C1439" s="11" t="s">
        <v>399</v>
      </c>
      <c r="D1439" s="11" t="s">
        <v>400</v>
      </c>
      <c r="E1439" s="11" t="s">
        <v>401</v>
      </c>
      <c r="F1439" s="11" t="s">
        <v>402</v>
      </c>
      <c r="G1439" s="11" t="s">
        <v>403</v>
      </c>
    </row>
    <row r="1440" spans="1:7" ht="15" customHeight="1">
      <c r="A1440" s="16" t="s">
        <v>1007</v>
      </c>
      <c r="B1440" s="17" t="s">
        <v>1008</v>
      </c>
      <c r="C1440" s="16" t="s">
        <v>406</v>
      </c>
      <c r="D1440" s="16" t="s">
        <v>439</v>
      </c>
      <c r="E1440" s="18">
        <v>0.1</v>
      </c>
      <c r="F1440" s="19">
        <v>1.74</v>
      </c>
      <c r="G1440" s="19">
        <v>0.174</v>
      </c>
    </row>
    <row r="1441" spans="1:7" ht="15" customHeight="1">
      <c r="A1441" s="16" t="s">
        <v>939</v>
      </c>
      <c r="B1441" s="17" t="s">
        <v>955</v>
      </c>
      <c r="C1441" s="16" t="s">
        <v>406</v>
      </c>
      <c r="D1441" s="16" t="s">
        <v>439</v>
      </c>
      <c r="E1441" s="18">
        <v>0.1</v>
      </c>
      <c r="F1441" s="19">
        <v>33.99</v>
      </c>
      <c r="G1441" s="19">
        <v>3.399</v>
      </c>
    </row>
    <row r="1442" spans="1:7" ht="15" customHeight="1">
      <c r="A1442" s="1"/>
      <c r="B1442" s="1"/>
      <c r="C1442" s="1"/>
      <c r="D1442" s="1"/>
      <c r="E1442" s="494" t="s">
        <v>440</v>
      </c>
      <c r="F1442" s="495"/>
      <c r="G1442" s="20">
        <v>3.57</v>
      </c>
    </row>
    <row r="1443" spans="1:7" ht="15" customHeight="1">
      <c r="A1443" s="492" t="s">
        <v>419</v>
      </c>
      <c r="B1443" s="493"/>
      <c r="C1443" s="11" t="s">
        <v>399</v>
      </c>
      <c r="D1443" s="11" t="s">
        <v>400</v>
      </c>
      <c r="E1443" s="11" t="s">
        <v>401</v>
      </c>
      <c r="F1443" s="11" t="s">
        <v>402</v>
      </c>
      <c r="G1443" s="11" t="s">
        <v>403</v>
      </c>
    </row>
    <row r="1444" spans="1:7" ht="20.1" customHeight="1">
      <c r="A1444" s="16" t="s">
        <v>1011</v>
      </c>
      <c r="B1444" s="17" t="s">
        <v>1012</v>
      </c>
      <c r="C1444" s="16" t="s">
        <v>406</v>
      </c>
      <c r="D1444" s="16" t="s">
        <v>471</v>
      </c>
      <c r="E1444" s="18">
        <v>0.002</v>
      </c>
      <c r="F1444" s="19">
        <v>777.93</v>
      </c>
      <c r="G1444" s="19">
        <v>1.55586</v>
      </c>
    </row>
    <row r="1445" spans="1:7" ht="20.1" customHeight="1">
      <c r="A1445" s="16" t="s">
        <v>1013</v>
      </c>
      <c r="B1445" s="17" t="s">
        <v>1014</v>
      </c>
      <c r="C1445" s="16" t="s">
        <v>406</v>
      </c>
      <c r="D1445" s="16" t="s">
        <v>471</v>
      </c>
      <c r="E1445" s="18">
        <v>0.035</v>
      </c>
      <c r="F1445" s="19">
        <v>404.88</v>
      </c>
      <c r="G1445" s="19">
        <v>14.1708</v>
      </c>
    </row>
    <row r="1446" spans="1:7" ht="15" customHeight="1">
      <c r="A1446" s="1"/>
      <c r="B1446" s="1"/>
      <c r="C1446" s="1"/>
      <c r="D1446" s="1"/>
      <c r="E1446" s="494" t="s">
        <v>424</v>
      </c>
      <c r="F1446" s="495"/>
      <c r="G1446" s="20">
        <v>15.73</v>
      </c>
    </row>
    <row r="1447" spans="1:7" ht="15" customHeight="1">
      <c r="A1447" s="1"/>
      <c r="B1447" s="1"/>
      <c r="C1447" s="1"/>
      <c r="D1447" s="1"/>
      <c r="E1447" s="496" t="s">
        <v>425</v>
      </c>
      <c r="F1447" s="497"/>
      <c r="G1447" s="10">
        <v>59.71</v>
      </c>
    </row>
    <row r="1448" spans="1:7" ht="9.95" customHeight="1">
      <c r="A1448" s="1"/>
      <c r="B1448" s="1"/>
      <c r="C1448" s="498" t="s">
        <v>355</v>
      </c>
      <c r="D1448" s="499"/>
      <c r="E1448" s="1"/>
      <c r="F1448" s="1"/>
      <c r="G1448" s="1"/>
    </row>
    <row r="1449" spans="1:7" ht="20.1" customHeight="1">
      <c r="A1449" s="485" t="s">
        <v>1016</v>
      </c>
      <c r="B1449" s="486"/>
      <c r="C1449" s="486"/>
      <c r="D1449" s="486"/>
      <c r="E1449" s="486"/>
      <c r="F1449" s="486"/>
      <c r="G1449" s="486"/>
    </row>
    <row r="1450" spans="1:7" ht="15" customHeight="1">
      <c r="A1450" s="492" t="s">
        <v>398</v>
      </c>
      <c r="B1450" s="493"/>
      <c r="C1450" s="11" t="s">
        <v>399</v>
      </c>
      <c r="D1450" s="11" t="s">
        <v>400</v>
      </c>
      <c r="E1450" s="11" t="s">
        <v>401</v>
      </c>
      <c r="F1450" s="11" t="s">
        <v>402</v>
      </c>
      <c r="G1450" s="11" t="s">
        <v>403</v>
      </c>
    </row>
    <row r="1451" spans="1:7" ht="27.95" customHeight="1">
      <c r="A1451" s="16" t="s">
        <v>450</v>
      </c>
      <c r="B1451" s="17" t="s">
        <v>451</v>
      </c>
      <c r="C1451" s="16" t="s">
        <v>406</v>
      </c>
      <c r="D1451" s="16" t="s">
        <v>407</v>
      </c>
      <c r="E1451" s="18">
        <v>0.1</v>
      </c>
      <c r="F1451" s="19">
        <v>19.81</v>
      </c>
      <c r="G1451" s="19">
        <v>2.04043</v>
      </c>
    </row>
    <row r="1452" spans="1:7" ht="20.1" customHeight="1">
      <c r="A1452" s="16" t="s">
        <v>414</v>
      </c>
      <c r="B1452" s="17" t="s">
        <v>429</v>
      </c>
      <c r="C1452" s="16" t="s">
        <v>406</v>
      </c>
      <c r="D1452" s="16" t="s">
        <v>407</v>
      </c>
      <c r="E1452" s="18">
        <v>0.1</v>
      </c>
      <c r="F1452" s="19">
        <v>14.34</v>
      </c>
      <c r="G1452" s="19">
        <v>1.47702</v>
      </c>
    </row>
    <row r="1453" spans="1:7" ht="15" customHeight="1">
      <c r="A1453" s="1"/>
      <c r="B1453" s="1"/>
      <c r="C1453" s="1"/>
      <c r="D1453" s="1"/>
      <c r="E1453" s="494" t="s">
        <v>418</v>
      </c>
      <c r="F1453" s="495"/>
      <c r="G1453" s="20">
        <v>3.52</v>
      </c>
    </row>
    <row r="1454" spans="1:7" ht="15" customHeight="1">
      <c r="A1454" s="492" t="s">
        <v>430</v>
      </c>
      <c r="B1454" s="493"/>
      <c r="C1454" s="11" t="s">
        <v>399</v>
      </c>
      <c r="D1454" s="11" t="s">
        <v>400</v>
      </c>
      <c r="E1454" s="11" t="s">
        <v>401</v>
      </c>
      <c r="F1454" s="11" t="s">
        <v>402</v>
      </c>
      <c r="G1454" s="11" t="s">
        <v>403</v>
      </c>
    </row>
    <row r="1455" spans="1:7" ht="27.95" customHeight="1">
      <c r="A1455" s="16" t="s">
        <v>1017</v>
      </c>
      <c r="B1455" s="17" t="s">
        <v>1018</v>
      </c>
      <c r="C1455" s="16" t="s">
        <v>406</v>
      </c>
      <c r="D1455" s="16" t="s">
        <v>458</v>
      </c>
      <c r="E1455" s="18">
        <v>0.175</v>
      </c>
      <c r="F1455" s="19">
        <v>40.73</v>
      </c>
      <c r="G1455" s="19">
        <v>7.840525</v>
      </c>
    </row>
    <row r="1456" spans="1:7" ht="15" customHeight="1">
      <c r="A1456" s="1"/>
      <c r="B1456" s="1"/>
      <c r="C1456" s="1"/>
      <c r="D1456" s="1"/>
      <c r="E1456" s="494" t="s">
        <v>440</v>
      </c>
      <c r="F1456" s="495"/>
      <c r="G1456" s="20">
        <v>7.84</v>
      </c>
    </row>
    <row r="1457" spans="1:7" ht="15" customHeight="1">
      <c r="A1457" s="1"/>
      <c r="B1457" s="1"/>
      <c r="C1457" s="1"/>
      <c r="D1457" s="1"/>
      <c r="E1457" s="496" t="s">
        <v>425</v>
      </c>
      <c r="F1457" s="497"/>
      <c r="G1457" s="10">
        <v>11.35</v>
      </c>
    </row>
    <row r="1458" spans="1:7" ht="9.95" customHeight="1">
      <c r="A1458" s="1"/>
      <c r="B1458" s="1"/>
      <c r="C1458" s="498" t="s">
        <v>355</v>
      </c>
      <c r="D1458" s="499"/>
      <c r="E1458" s="1"/>
      <c r="F1458" s="1"/>
      <c r="G1458" s="1"/>
    </row>
    <row r="1459" spans="1:7" ht="20.1" customHeight="1">
      <c r="A1459" s="485" t="s">
        <v>1019</v>
      </c>
      <c r="B1459" s="486"/>
      <c r="C1459" s="486"/>
      <c r="D1459" s="486"/>
      <c r="E1459" s="486"/>
      <c r="F1459" s="486"/>
      <c r="G1459" s="486"/>
    </row>
    <row r="1460" spans="1:7" ht="15" customHeight="1">
      <c r="A1460" s="492" t="s">
        <v>398</v>
      </c>
      <c r="B1460" s="493"/>
      <c r="C1460" s="11" t="s">
        <v>399</v>
      </c>
      <c r="D1460" s="11" t="s">
        <v>400</v>
      </c>
      <c r="E1460" s="11" t="s">
        <v>401</v>
      </c>
      <c r="F1460" s="11" t="s">
        <v>402</v>
      </c>
      <c r="G1460" s="11" t="s">
        <v>403</v>
      </c>
    </row>
    <row r="1461" spans="1:7" ht="27.95" customHeight="1">
      <c r="A1461" s="16" t="s">
        <v>450</v>
      </c>
      <c r="B1461" s="17" t="s">
        <v>451</v>
      </c>
      <c r="C1461" s="16" t="s">
        <v>406</v>
      </c>
      <c r="D1461" s="16" t="s">
        <v>407</v>
      </c>
      <c r="E1461" s="18">
        <v>0.12</v>
      </c>
      <c r="F1461" s="19">
        <v>19.81</v>
      </c>
      <c r="G1461" s="19">
        <v>2.448516</v>
      </c>
    </row>
    <row r="1462" spans="1:7" ht="20.1" customHeight="1">
      <c r="A1462" s="16" t="s">
        <v>414</v>
      </c>
      <c r="B1462" s="17" t="s">
        <v>429</v>
      </c>
      <c r="C1462" s="16" t="s">
        <v>406</v>
      </c>
      <c r="D1462" s="16" t="s">
        <v>407</v>
      </c>
      <c r="E1462" s="18">
        <v>0.12</v>
      </c>
      <c r="F1462" s="19">
        <v>14.34</v>
      </c>
      <c r="G1462" s="19">
        <v>1.772424</v>
      </c>
    </row>
    <row r="1463" spans="1:7" ht="15" customHeight="1">
      <c r="A1463" s="1"/>
      <c r="B1463" s="1"/>
      <c r="C1463" s="1"/>
      <c r="D1463" s="1"/>
      <c r="E1463" s="494" t="s">
        <v>418</v>
      </c>
      <c r="F1463" s="495"/>
      <c r="G1463" s="20">
        <v>4.22</v>
      </c>
    </row>
    <row r="1464" spans="1:7" ht="15" customHeight="1">
      <c r="A1464" s="492" t="s">
        <v>430</v>
      </c>
      <c r="B1464" s="493"/>
      <c r="C1464" s="11" t="s">
        <v>399</v>
      </c>
      <c r="D1464" s="11" t="s">
        <v>400</v>
      </c>
      <c r="E1464" s="11" t="s">
        <v>401</v>
      </c>
      <c r="F1464" s="11" t="s">
        <v>402</v>
      </c>
      <c r="G1464" s="11" t="s">
        <v>403</v>
      </c>
    </row>
    <row r="1465" spans="1:7" ht="27.95" customHeight="1">
      <c r="A1465" s="16" t="s">
        <v>1020</v>
      </c>
      <c r="B1465" s="17" t="s">
        <v>1021</v>
      </c>
      <c r="C1465" s="16" t="s">
        <v>406</v>
      </c>
      <c r="D1465" s="16" t="s">
        <v>458</v>
      </c>
      <c r="E1465" s="18">
        <v>0.175</v>
      </c>
      <c r="F1465" s="19">
        <v>52.16</v>
      </c>
      <c r="G1465" s="19">
        <v>10.0408</v>
      </c>
    </row>
    <row r="1466" spans="1:7" ht="15" customHeight="1">
      <c r="A1466" s="1"/>
      <c r="B1466" s="1"/>
      <c r="C1466" s="1"/>
      <c r="D1466" s="1"/>
      <c r="E1466" s="494" t="s">
        <v>440</v>
      </c>
      <c r="F1466" s="495"/>
      <c r="G1466" s="20">
        <v>10.04</v>
      </c>
    </row>
    <row r="1467" spans="1:7" ht="15" customHeight="1">
      <c r="A1467" s="1"/>
      <c r="B1467" s="1"/>
      <c r="C1467" s="1"/>
      <c r="D1467" s="1"/>
      <c r="E1467" s="496" t="s">
        <v>425</v>
      </c>
      <c r="F1467" s="497"/>
      <c r="G1467" s="10">
        <v>14.26</v>
      </c>
    </row>
    <row r="1468" spans="1:7" ht="9.95" customHeight="1">
      <c r="A1468" s="1"/>
      <c r="B1468" s="1"/>
      <c r="C1468" s="498" t="s">
        <v>355</v>
      </c>
      <c r="D1468" s="499"/>
      <c r="E1468" s="1"/>
      <c r="F1468" s="1"/>
      <c r="G1468" s="1"/>
    </row>
    <row r="1469" spans="1:7" ht="20.1" customHeight="1">
      <c r="A1469" s="485" t="s">
        <v>1022</v>
      </c>
      <c r="B1469" s="486"/>
      <c r="C1469" s="486"/>
      <c r="D1469" s="486"/>
      <c r="E1469" s="486"/>
      <c r="F1469" s="486"/>
      <c r="G1469" s="486"/>
    </row>
    <row r="1470" spans="1:7" ht="15" customHeight="1">
      <c r="A1470" s="492" t="s">
        <v>398</v>
      </c>
      <c r="B1470" s="493"/>
      <c r="C1470" s="11" t="s">
        <v>399</v>
      </c>
      <c r="D1470" s="11" t="s">
        <v>400</v>
      </c>
      <c r="E1470" s="11" t="s">
        <v>401</v>
      </c>
      <c r="F1470" s="11" t="s">
        <v>402</v>
      </c>
      <c r="G1470" s="11" t="s">
        <v>403</v>
      </c>
    </row>
    <row r="1471" spans="1:7" ht="27.95" customHeight="1">
      <c r="A1471" s="16" t="s">
        <v>450</v>
      </c>
      <c r="B1471" s="17" t="s">
        <v>451</v>
      </c>
      <c r="C1471" s="16" t="s">
        <v>406</v>
      </c>
      <c r="D1471" s="16" t="s">
        <v>407</v>
      </c>
      <c r="E1471" s="18">
        <v>0.14</v>
      </c>
      <c r="F1471" s="19">
        <v>19.81</v>
      </c>
      <c r="G1471" s="19">
        <v>2.856602</v>
      </c>
    </row>
    <row r="1472" spans="1:7" ht="20.1" customHeight="1">
      <c r="A1472" s="16" t="s">
        <v>414</v>
      </c>
      <c r="B1472" s="17" t="s">
        <v>429</v>
      </c>
      <c r="C1472" s="16" t="s">
        <v>406</v>
      </c>
      <c r="D1472" s="16" t="s">
        <v>407</v>
      </c>
      <c r="E1472" s="18">
        <v>0.14</v>
      </c>
      <c r="F1472" s="19">
        <v>14.34</v>
      </c>
      <c r="G1472" s="19">
        <v>2.067828</v>
      </c>
    </row>
    <row r="1473" spans="1:7" ht="15" customHeight="1">
      <c r="A1473" s="1"/>
      <c r="B1473" s="1"/>
      <c r="C1473" s="1"/>
      <c r="D1473" s="1"/>
      <c r="E1473" s="494" t="s">
        <v>418</v>
      </c>
      <c r="F1473" s="495"/>
      <c r="G1473" s="20">
        <v>4.93</v>
      </c>
    </row>
    <row r="1474" spans="1:7" ht="15" customHeight="1">
      <c r="A1474" s="492" t="s">
        <v>430</v>
      </c>
      <c r="B1474" s="493"/>
      <c r="C1474" s="11" t="s">
        <v>399</v>
      </c>
      <c r="D1474" s="11" t="s">
        <v>400</v>
      </c>
      <c r="E1474" s="11" t="s">
        <v>401</v>
      </c>
      <c r="F1474" s="11" t="s">
        <v>402</v>
      </c>
      <c r="G1474" s="11" t="s">
        <v>403</v>
      </c>
    </row>
    <row r="1475" spans="1:7" ht="27.95" customHeight="1">
      <c r="A1475" s="16" t="s">
        <v>1023</v>
      </c>
      <c r="B1475" s="17" t="s">
        <v>1024</v>
      </c>
      <c r="C1475" s="16" t="s">
        <v>406</v>
      </c>
      <c r="D1475" s="16" t="s">
        <v>458</v>
      </c>
      <c r="E1475" s="18">
        <v>0.175</v>
      </c>
      <c r="F1475" s="19">
        <v>123.23</v>
      </c>
      <c r="G1475" s="19">
        <v>23.721775</v>
      </c>
    </row>
    <row r="1476" spans="1:7" ht="15" customHeight="1">
      <c r="A1476" s="1"/>
      <c r="B1476" s="1"/>
      <c r="C1476" s="1"/>
      <c r="D1476" s="1"/>
      <c r="E1476" s="494" t="s">
        <v>440</v>
      </c>
      <c r="F1476" s="495"/>
      <c r="G1476" s="20">
        <v>23.72</v>
      </c>
    </row>
    <row r="1477" spans="1:7" ht="15" customHeight="1">
      <c r="A1477" s="1"/>
      <c r="B1477" s="1"/>
      <c r="C1477" s="1"/>
      <c r="D1477" s="1"/>
      <c r="E1477" s="496" t="s">
        <v>425</v>
      </c>
      <c r="F1477" s="497"/>
      <c r="G1477" s="10">
        <v>28.64</v>
      </c>
    </row>
    <row r="1478" spans="1:7" ht="9.95" customHeight="1">
      <c r="A1478" s="1"/>
      <c r="B1478" s="1"/>
      <c r="C1478" s="498" t="s">
        <v>355</v>
      </c>
      <c r="D1478" s="499"/>
      <c r="E1478" s="1"/>
      <c r="F1478" s="1"/>
      <c r="G1478" s="1"/>
    </row>
    <row r="1479" spans="1:7" ht="20.1" customHeight="1">
      <c r="A1479" s="485" t="s">
        <v>1025</v>
      </c>
      <c r="B1479" s="486"/>
      <c r="C1479" s="486"/>
      <c r="D1479" s="486"/>
      <c r="E1479" s="486"/>
      <c r="F1479" s="486"/>
      <c r="G1479" s="486"/>
    </row>
    <row r="1480" spans="1:7" ht="15" customHeight="1">
      <c r="A1480" s="492" t="s">
        <v>398</v>
      </c>
      <c r="B1480" s="493"/>
      <c r="C1480" s="11" t="s">
        <v>399</v>
      </c>
      <c r="D1480" s="11" t="s">
        <v>400</v>
      </c>
      <c r="E1480" s="11" t="s">
        <v>401</v>
      </c>
      <c r="F1480" s="11" t="s">
        <v>402</v>
      </c>
      <c r="G1480" s="11" t="s">
        <v>403</v>
      </c>
    </row>
    <row r="1481" spans="1:7" ht="27.95" customHeight="1">
      <c r="A1481" s="16" t="s">
        <v>450</v>
      </c>
      <c r="B1481" s="17" t="s">
        <v>451</v>
      </c>
      <c r="C1481" s="16" t="s">
        <v>406</v>
      </c>
      <c r="D1481" s="16" t="s">
        <v>407</v>
      </c>
      <c r="E1481" s="18">
        <v>0.18</v>
      </c>
      <c r="F1481" s="19">
        <v>19.81</v>
      </c>
      <c r="G1481" s="19">
        <v>3.672774</v>
      </c>
    </row>
    <row r="1482" spans="1:7" ht="20.1" customHeight="1">
      <c r="A1482" s="16" t="s">
        <v>414</v>
      </c>
      <c r="B1482" s="17" t="s">
        <v>429</v>
      </c>
      <c r="C1482" s="16" t="s">
        <v>406</v>
      </c>
      <c r="D1482" s="16" t="s">
        <v>407</v>
      </c>
      <c r="E1482" s="18">
        <v>0.18</v>
      </c>
      <c r="F1482" s="19">
        <v>14.34</v>
      </c>
      <c r="G1482" s="19">
        <v>2.658636</v>
      </c>
    </row>
    <row r="1483" spans="1:7" ht="15" customHeight="1">
      <c r="A1483" s="1"/>
      <c r="B1483" s="1"/>
      <c r="C1483" s="1"/>
      <c r="D1483" s="1"/>
      <c r="E1483" s="494" t="s">
        <v>418</v>
      </c>
      <c r="F1483" s="495"/>
      <c r="G1483" s="20">
        <v>6.33</v>
      </c>
    </row>
    <row r="1484" spans="1:7" ht="15" customHeight="1">
      <c r="A1484" s="492" t="s">
        <v>430</v>
      </c>
      <c r="B1484" s="493"/>
      <c r="C1484" s="11" t="s">
        <v>399</v>
      </c>
      <c r="D1484" s="11" t="s">
        <v>400</v>
      </c>
      <c r="E1484" s="11" t="s">
        <v>401</v>
      </c>
      <c r="F1484" s="11" t="s">
        <v>402</v>
      </c>
      <c r="G1484" s="11" t="s">
        <v>403</v>
      </c>
    </row>
    <row r="1485" spans="1:7" ht="20.1" customHeight="1">
      <c r="A1485" s="16" t="s">
        <v>1026</v>
      </c>
      <c r="B1485" s="17" t="s">
        <v>1027</v>
      </c>
      <c r="C1485" s="16" t="s">
        <v>406</v>
      </c>
      <c r="D1485" s="16" t="s">
        <v>458</v>
      </c>
      <c r="E1485" s="18">
        <v>0.3</v>
      </c>
      <c r="F1485" s="19">
        <v>5.8</v>
      </c>
      <c r="G1485" s="19">
        <v>1.914</v>
      </c>
    </row>
    <row r="1486" spans="1:7" ht="20.1" customHeight="1">
      <c r="A1486" s="16" t="s">
        <v>1028</v>
      </c>
      <c r="B1486" s="17" t="s">
        <v>1029</v>
      </c>
      <c r="C1486" s="16" t="s">
        <v>406</v>
      </c>
      <c r="D1486" s="16" t="s">
        <v>458</v>
      </c>
      <c r="E1486" s="18">
        <v>0.35</v>
      </c>
      <c r="F1486" s="19">
        <v>97.76</v>
      </c>
      <c r="G1486" s="19">
        <v>37.6376</v>
      </c>
    </row>
    <row r="1487" spans="1:7" ht="15" customHeight="1">
      <c r="A1487" s="1"/>
      <c r="B1487" s="1"/>
      <c r="C1487" s="1"/>
      <c r="D1487" s="1"/>
      <c r="E1487" s="494" t="s">
        <v>440</v>
      </c>
      <c r="F1487" s="495"/>
      <c r="G1487" s="20">
        <v>39.55</v>
      </c>
    </row>
    <row r="1488" spans="1:7" ht="15" customHeight="1">
      <c r="A1488" s="1"/>
      <c r="B1488" s="1"/>
      <c r="C1488" s="1"/>
      <c r="D1488" s="1"/>
      <c r="E1488" s="496" t="s">
        <v>425</v>
      </c>
      <c r="F1488" s="497"/>
      <c r="G1488" s="10">
        <v>45.88</v>
      </c>
    </row>
    <row r="1489" spans="1:7" ht="9.95" customHeight="1">
      <c r="A1489" s="1"/>
      <c r="B1489" s="1"/>
      <c r="C1489" s="498" t="s">
        <v>355</v>
      </c>
      <c r="D1489" s="499"/>
      <c r="E1489" s="1"/>
      <c r="F1489" s="1"/>
      <c r="G1489" s="1"/>
    </row>
    <row r="1490" spans="1:7" ht="27" customHeight="1">
      <c r="A1490" s="485" t="s">
        <v>1030</v>
      </c>
      <c r="B1490" s="486"/>
      <c r="C1490" s="486"/>
      <c r="D1490" s="486"/>
      <c r="E1490" s="486"/>
      <c r="F1490" s="486"/>
      <c r="G1490" s="486"/>
    </row>
    <row r="1491" spans="1:7" ht="15" customHeight="1">
      <c r="A1491" s="492" t="s">
        <v>398</v>
      </c>
      <c r="B1491" s="493"/>
      <c r="C1491" s="11" t="s">
        <v>399</v>
      </c>
      <c r="D1491" s="11" t="s">
        <v>400</v>
      </c>
      <c r="E1491" s="11" t="s">
        <v>401</v>
      </c>
      <c r="F1491" s="11" t="s">
        <v>402</v>
      </c>
      <c r="G1491" s="11" t="s">
        <v>403</v>
      </c>
    </row>
    <row r="1492" spans="1:7" ht="20.1" customHeight="1">
      <c r="A1492" s="16" t="s">
        <v>414</v>
      </c>
      <c r="B1492" s="17" t="s">
        <v>429</v>
      </c>
      <c r="C1492" s="16" t="s">
        <v>406</v>
      </c>
      <c r="D1492" s="16" t="s">
        <v>407</v>
      </c>
      <c r="E1492" s="18">
        <v>0.008547</v>
      </c>
      <c r="F1492" s="19">
        <v>14.34</v>
      </c>
      <c r="G1492" s="19">
        <v>0.1262408994</v>
      </c>
    </row>
    <row r="1493" spans="1:7" ht="15" customHeight="1">
      <c r="A1493" s="1"/>
      <c r="B1493" s="1"/>
      <c r="C1493" s="1"/>
      <c r="D1493" s="1"/>
      <c r="E1493" s="494" t="s">
        <v>418</v>
      </c>
      <c r="F1493" s="495"/>
      <c r="G1493" s="20">
        <v>0.13</v>
      </c>
    </row>
    <row r="1494" spans="1:7" ht="15" customHeight="1">
      <c r="A1494" s="492" t="s">
        <v>419</v>
      </c>
      <c r="B1494" s="493"/>
      <c r="C1494" s="11" t="s">
        <v>399</v>
      </c>
      <c r="D1494" s="11" t="s">
        <v>400</v>
      </c>
      <c r="E1494" s="11" t="s">
        <v>401</v>
      </c>
      <c r="F1494" s="11" t="s">
        <v>402</v>
      </c>
      <c r="G1494" s="11" t="s">
        <v>403</v>
      </c>
    </row>
    <row r="1495" spans="1:7" ht="20.1" customHeight="1">
      <c r="A1495" s="16" t="s">
        <v>734</v>
      </c>
      <c r="B1495" s="17" t="s">
        <v>735</v>
      </c>
      <c r="C1495" s="16" t="s">
        <v>406</v>
      </c>
      <c r="D1495" s="16" t="s">
        <v>407</v>
      </c>
      <c r="E1495" s="18">
        <v>0.002367</v>
      </c>
      <c r="F1495" s="19">
        <v>165.31</v>
      </c>
      <c r="G1495" s="19">
        <v>0.39128877</v>
      </c>
    </row>
    <row r="1496" spans="1:7" ht="20.1" customHeight="1">
      <c r="A1496" s="16" t="s">
        <v>736</v>
      </c>
      <c r="B1496" s="17" t="s">
        <v>735</v>
      </c>
      <c r="C1496" s="16" t="s">
        <v>406</v>
      </c>
      <c r="D1496" s="16" t="s">
        <v>407</v>
      </c>
      <c r="E1496" s="18">
        <v>0.000196</v>
      </c>
      <c r="F1496" s="19">
        <v>51.21</v>
      </c>
      <c r="G1496" s="19">
        <v>0.01003716</v>
      </c>
    </row>
    <row r="1497" spans="1:7" ht="20.1" customHeight="1">
      <c r="A1497" s="16" t="s">
        <v>737</v>
      </c>
      <c r="B1497" s="17" t="s">
        <v>738</v>
      </c>
      <c r="C1497" s="16" t="s">
        <v>406</v>
      </c>
      <c r="D1497" s="16" t="s">
        <v>407</v>
      </c>
      <c r="E1497" s="18">
        <v>0.0008547</v>
      </c>
      <c r="F1497" s="19">
        <v>216.58</v>
      </c>
      <c r="G1497" s="19">
        <v>0.185110926</v>
      </c>
    </row>
    <row r="1498" spans="1:7" ht="27.95" customHeight="1">
      <c r="A1498" s="16" t="s">
        <v>739</v>
      </c>
      <c r="B1498" s="17" t="s">
        <v>740</v>
      </c>
      <c r="C1498" s="16" t="s">
        <v>406</v>
      </c>
      <c r="D1498" s="16" t="s">
        <v>407</v>
      </c>
      <c r="E1498" s="18">
        <v>0.000794</v>
      </c>
      <c r="F1498" s="19">
        <v>6.11</v>
      </c>
      <c r="G1498" s="19">
        <v>0.00485134</v>
      </c>
    </row>
    <row r="1499" spans="1:7" ht="27.95" customHeight="1">
      <c r="A1499" s="16" t="s">
        <v>741</v>
      </c>
      <c r="B1499" s="17" t="s">
        <v>742</v>
      </c>
      <c r="C1499" s="16" t="s">
        <v>406</v>
      </c>
      <c r="D1499" s="16" t="s">
        <v>407</v>
      </c>
      <c r="E1499" s="18">
        <v>5.9E-05</v>
      </c>
      <c r="F1499" s="19">
        <v>2.59</v>
      </c>
      <c r="G1499" s="19">
        <v>0.00015281</v>
      </c>
    </row>
    <row r="1500" spans="1:7" ht="20.1" customHeight="1">
      <c r="A1500" s="16" t="s">
        <v>743</v>
      </c>
      <c r="B1500" s="17" t="s">
        <v>744</v>
      </c>
      <c r="C1500" s="16" t="s">
        <v>406</v>
      </c>
      <c r="D1500" s="16" t="s">
        <v>407</v>
      </c>
      <c r="E1500" s="18">
        <v>0.002212</v>
      </c>
      <c r="F1500" s="19">
        <v>90.7</v>
      </c>
      <c r="G1500" s="19">
        <v>0.2006284</v>
      </c>
    </row>
    <row r="1501" spans="1:7" ht="20.1" customHeight="1">
      <c r="A1501" s="16" t="s">
        <v>745</v>
      </c>
      <c r="B1501" s="17" t="s">
        <v>744</v>
      </c>
      <c r="C1501" s="16" t="s">
        <v>406</v>
      </c>
      <c r="D1501" s="16" t="s">
        <v>407</v>
      </c>
      <c r="E1501" s="18">
        <v>0.000349</v>
      </c>
      <c r="F1501" s="19">
        <v>32.49</v>
      </c>
      <c r="G1501" s="19">
        <v>0.01133901</v>
      </c>
    </row>
    <row r="1502" spans="1:7" ht="36" customHeight="1">
      <c r="A1502" s="16" t="s">
        <v>746</v>
      </c>
      <c r="B1502" s="17" t="s">
        <v>747</v>
      </c>
      <c r="C1502" s="16" t="s">
        <v>406</v>
      </c>
      <c r="D1502" s="16" t="s">
        <v>407</v>
      </c>
      <c r="E1502" s="18">
        <v>0.000666</v>
      </c>
      <c r="F1502" s="19">
        <v>118.86</v>
      </c>
      <c r="G1502" s="19">
        <v>0.07916076</v>
      </c>
    </row>
    <row r="1503" spans="1:7" ht="36" customHeight="1">
      <c r="A1503" s="16" t="s">
        <v>748</v>
      </c>
      <c r="B1503" s="17" t="s">
        <v>747</v>
      </c>
      <c r="C1503" s="16" t="s">
        <v>406</v>
      </c>
      <c r="D1503" s="16" t="s">
        <v>407</v>
      </c>
      <c r="E1503" s="18">
        <v>0.000188</v>
      </c>
      <c r="F1503" s="19">
        <v>49.98</v>
      </c>
      <c r="G1503" s="19">
        <v>0.00939624</v>
      </c>
    </row>
    <row r="1504" spans="1:7" ht="60.95" customHeight="1">
      <c r="A1504" s="16" t="s">
        <v>749</v>
      </c>
      <c r="B1504" s="17" t="s">
        <v>750</v>
      </c>
      <c r="C1504" s="16" t="s">
        <v>406</v>
      </c>
      <c r="D1504" s="16" t="s">
        <v>407</v>
      </c>
      <c r="E1504" s="18">
        <v>0.001418</v>
      </c>
      <c r="F1504" s="19">
        <v>36.83</v>
      </c>
      <c r="G1504" s="19">
        <v>0.05222494</v>
      </c>
    </row>
    <row r="1505" spans="1:7" ht="60.95" customHeight="1">
      <c r="A1505" s="16" t="s">
        <v>751</v>
      </c>
      <c r="B1505" s="17" t="s">
        <v>750</v>
      </c>
      <c r="C1505" s="16" t="s">
        <v>406</v>
      </c>
      <c r="D1505" s="16" t="s">
        <v>407</v>
      </c>
      <c r="E1505" s="18">
        <v>0.00029</v>
      </c>
      <c r="F1505" s="19">
        <v>11.94</v>
      </c>
      <c r="G1505" s="19">
        <v>0.0034626</v>
      </c>
    </row>
    <row r="1506" spans="1:7" ht="15" customHeight="1">
      <c r="A1506" s="1"/>
      <c r="B1506" s="1"/>
      <c r="C1506" s="1"/>
      <c r="D1506" s="1"/>
      <c r="E1506" s="494" t="s">
        <v>424</v>
      </c>
      <c r="F1506" s="495"/>
      <c r="G1506" s="20">
        <v>0.94</v>
      </c>
    </row>
    <row r="1507" spans="1:7" ht="15" customHeight="1">
      <c r="A1507" s="1"/>
      <c r="B1507" s="1"/>
      <c r="C1507" s="1"/>
      <c r="D1507" s="1"/>
      <c r="E1507" s="496" t="s">
        <v>425</v>
      </c>
      <c r="F1507" s="497"/>
      <c r="G1507" s="10">
        <v>1.07</v>
      </c>
    </row>
    <row r="1508" spans="1:7" ht="9.95" customHeight="1">
      <c r="A1508" s="1"/>
      <c r="B1508" s="1"/>
      <c r="C1508" s="498" t="s">
        <v>355</v>
      </c>
      <c r="D1508" s="499"/>
      <c r="E1508" s="1"/>
      <c r="F1508" s="1"/>
      <c r="G1508" s="1"/>
    </row>
    <row r="1509" spans="1:7" ht="20.1" customHeight="1">
      <c r="A1509" s="485" t="s">
        <v>1031</v>
      </c>
      <c r="B1509" s="486"/>
      <c r="C1509" s="486"/>
      <c r="D1509" s="486"/>
      <c r="E1509" s="486"/>
      <c r="F1509" s="486"/>
      <c r="G1509" s="486"/>
    </row>
    <row r="1510" spans="1:7" ht="15" customHeight="1">
      <c r="A1510" s="492" t="s">
        <v>398</v>
      </c>
      <c r="B1510" s="493"/>
      <c r="C1510" s="11" t="s">
        <v>399</v>
      </c>
      <c r="D1510" s="11" t="s">
        <v>400</v>
      </c>
      <c r="E1510" s="11" t="s">
        <v>401</v>
      </c>
      <c r="F1510" s="11" t="s">
        <v>402</v>
      </c>
      <c r="G1510" s="11" t="s">
        <v>403</v>
      </c>
    </row>
    <row r="1511" spans="1:7" ht="20.1" customHeight="1">
      <c r="A1511" s="16" t="s">
        <v>414</v>
      </c>
      <c r="B1511" s="17" t="s">
        <v>429</v>
      </c>
      <c r="C1511" s="16" t="s">
        <v>406</v>
      </c>
      <c r="D1511" s="16" t="s">
        <v>407</v>
      </c>
      <c r="E1511" s="18">
        <v>0.01</v>
      </c>
      <c r="F1511" s="19">
        <v>14.34</v>
      </c>
      <c r="G1511" s="19">
        <v>0.147702</v>
      </c>
    </row>
    <row r="1512" spans="1:7" ht="15" customHeight="1">
      <c r="A1512" s="1"/>
      <c r="B1512" s="1"/>
      <c r="C1512" s="1"/>
      <c r="D1512" s="1"/>
      <c r="E1512" s="494" t="s">
        <v>418</v>
      </c>
      <c r="F1512" s="495"/>
      <c r="G1512" s="20">
        <v>0.15</v>
      </c>
    </row>
    <row r="1513" spans="1:7" ht="15" customHeight="1">
      <c r="A1513" s="492" t="s">
        <v>419</v>
      </c>
      <c r="B1513" s="493"/>
      <c r="C1513" s="11" t="s">
        <v>399</v>
      </c>
      <c r="D1513" s="11" t="s">
        <v>400</v>
      </c>
      <c r="E1513" s="11" t="s">
        <v>401</v>
      </c>
      <c r="F1513" s="11" t="s">
        <v>402</v>
      </c>
      <c r="G1513" s="11" t="s">
        <v>403</v>
      </c>
    </row>
    <row r="1514" spans="1:7" ht="27.95" customHeight="1">
      <c r="A1514" s="16" t="s">
        <v>604</v>
      </c>
      <c r="B1514" s="17" t="s">
        <v>605</v>
      </c>
      <c r="C1514" s="16" t="s">
        <v>406</v>
      </c>
      <c r="D1514" s="16" t="s">
        <v>407</v>
      </c>
      <c r="E1514" s="18">
        <v>0.007</v>
      </c>
      <c r="F1514" s="19">
        <v>83.58</v>
      </c>
      <c r="G1514" s="19">
        <v>0.58506</v>
      </c>
    </row>
    <row r="1515" spans="1:7" ht="27.95" customHeight="1">
      <c r="A1515" s="16" t="s">
        <v>606</v>
      </c>
      <c r="B1515" s="17" t="s">
        <v>605</v>
      </c>
      <c r="C1515" s="16" t="s">
        <v>406</v>
      </c>
      <c r="D1515" s="16" t="s">
        <v>407</v>
      </c>
      <c r="E1515" s="18">
        <v>0.003</v>
      </c>
      <c r="F1515" s="19">
        <v>14.46</v>
      </c>
      <c r="G1515" s="19">
        <v>0.04338</v>
      </c>
    </row>
    <row r="1516" spans="1:7" ht="15" customHeight="1">
      <c r="A1516" s="1"/>
      <c r="B1516" s="1"/>
      <c r="C1516" s="1"/>
      <c r="D1516" s="1"/>
      <c r="E1516" s="494" t="s">
        <v>424</v>
      </c>
      <c r="F1516" s="495"/>
      <c r="G1516" s="20">
        <v>0.63</v>
      </c>
    </row>
    <row r="1517" spans="1:7" ht="15" customHeight="1">
      <c r="A1517" s="1"/>
      <c r="B1517" s="1"/>
      <c r="C1517" s="1"/>
      <c r="D1517" s="1"/>
      <c r="E1517" s="496" t="s">
        <v>425</v>
      </c>
      <c r="F1517" s="497"/>
      <c r="G1517" s="10">
        <v>0.77</v>
      </c>
    </row>
    <row r="1518" spans="1:7" ht="9.95" customHeight="1">
      <c r="A1518" s="1"/>
      <c r="B1518" s="1"/>
      <c r="C1518" s="498" t="s">
        <v>355</v>
      </c>
      <c r="D1518" s="499"/>
      <c r="E1518" s="1"/>
      <c r="F1518" s="1"/>
      <c r="G1518" s="1"/>
    </row>
    <row r="1519" spans="1:7" ht="20.1" customHeight="1">
      <c r="A1519" s="485" t="s">
        <v>1032</v>
      </c>
      <c r="B1519" s="486"/>
      <c r="C1519" s="486"/>
      <c r="D1519" s="486"/>
      <c r="E1519" s="486"/>
      <c r="F1519" s="486"/>
      <c r="G1519" s="486"/>
    </row>
    <row r="1520" spans="1:7" ht="15" customHeight="1">
      <c r="A1520" s="492" t="s">
        <v>398</v>
      </c>
      <c r="B1520" s="493"/>
      <c r="C1520" s="11" t="s">
        <v>399</v>
      </c>
      <c r="D1520" s="11" t="s">
        <v>400</v>
      </c>
      <c r="E1520" s="11" t="s">
        <v>401</v>
      </c>
      <c r="F1520" s="11" t="s">
        <v>402</v>
      </c>
      <c r="G1520" s="11" t="s">
        <v>403</v>
      </c>
    </row>
    <row r="1521" spans="1:7" ht="20.1" customHeight="1">
      <c r="A1521" s="16" t="s">
        <v>414</v>
      </c>
      <c r="B1521" s="17" t="s">
        <v>429</v>
      </c>
      <c r="C1521" s="16" t="s">
        <v>406</v>
      </c>
      <c r="D1521" s="16" t="s">
        <v>407</v>
      </c>
      <c r="E1521" s="18">
        <v>0.0028</v>
      </c>
      <c r="F1521" s="19">
        <v>14.34</v>
      </c>
      <c r="G1521" s="19">
        <v>0.04135656</v>
      </c>
    </row>
    <row r="1522" spans="1:7" ht="15" customHeight="1">
      <c r="A1522" s="1"/>
      <c r="B1522" s="1"/>
      <c r="C1522" s="1"/>
      <c r="D1522" s="1"/>
      <c r="E1522" s="494" t="s">
        <v>418</v>
      </c>
      <c r="F1522" s="495"/>
      <c r="G1522" s="20">
        <v>0.04</v>
      </c>
    </row>
    <row r="1523" spans="1:7" ht="15" customHeight="1">
      <c r="A1523" s="492" t="s">
        <v>430</v>
      </c>
      <c r="B1523" s="493"/>
      <c r="C1523" s="11" t="s">
        <v>399</v>
      </c>
      <c r="D1523" s="11" t="s">
        <v>400</v>
      </c>
      <c r="E1523" s="11" t="s">
        <v>401</v>
      </c>
      <c r="F1523" s="11" t="s">
        <v>402</v>
      </c>
      <c r="G1523" s="11" t="s">
        <v>403</v>
      </c>
    </row>
    <row r="1524" spans="1:7" ht="15" customHeight="1">
      <c r="A1524" s="16" t="s">
        <v>1033</v>
      </c>
      <c r="B1524" s="17" t="s">
        <v>1034</v>
      </c>
      <c r="C1524" s="16" t="s">
        <v>406</v>
      </c>
      <c r="D1524" s="16" t="s">
        <v>439</v>
      </c>
      <c r="E1524" s="18">
        <v>0.024</v>
      </c>
      <c r="F1524" s="19">
        <v>0.66</v>
      </c>
      <c r="G1524" s="19">
        <v>0.01584</v>
      </c>
    </row>
    <row r="1525" spans="1:7" ht="15" customHeight="1">
      <c r="A1525" s="16" t="s">
        <v>1035</v>
      </c>
      <c r="B1525" s="17" t="s">
        <v>1036</v>
      </c>
      <c r="C1525" s="16" t="s">
        <v>406</v>
      </c>
      <c r="D1525" s="16" t="s">
        <v>439</v>
      </c>
      <c r="E1525" s="18">
        <v>0.55</v>
      </c>
      <c r="F1525" s="19">
        <v>3.3223</v>
      </c>
      <c r="G1525" s="19">
        <v>1.827265</v>
      </c>
    </row>
    <row r="1526" spans="1:7" ht="15" customHeight="1">
      <c r="A1526" s="1"/>
      <c r="B1526" s="1"/>
      <c r="C1526" s="1"/>
      <c r="D1526" s="1"/>
      <c r="E1526" s="494" t="s">
        <v>440</v>
      </c>
      <c r="F1526" s="495"/>
      <c r="G1526" s="20">
        <v>1.85</v>
      </c>
    </row>
    <row r="1527" spans="1:7" ht="15" customHeight="1">
      <c r="A1527" s="492" t="s">
        <v>419</v>
      </c>
      <c r="B1527" s="493"/>
      <c r="C1527" s="11" t="s">
        <v>399</v>
      </c>
      <c r="D1527" s="11" t="s">
        <v>400</v>
      </c>
      <c r="E1527" s="11" t="s">
        <v>401</v>
      </c>
      <c r="F1527" s="11" t="s">
        <v>402</v>
      </c>
      <c r="G1527" s="11" t="s">
        <v>403</v>
      </c>
    </row>
    <row r="1528" spans="1:7" ht="20.1" customHeight="1">
      <c r="A1528" s="16" t="s">
        <v>743</v>
      </c>
      <c r="B1528" s="17" t="s">
        <v>744</v>
      </c>
      <c r="C1528" s="16" t="s">
        <v>406</v>
      </c>
      <c r="D1528" s="16" t="s">
        <v>407</v>
      </c>
      <c r="E1528" s="18">
        <v>0.00016</v>
      </c>
      <c r="F1528" s="19">
        <v>90.7</v>
      </c>
      <c r="G1528" s="19">
        <v>0.014512</v>
      </c>
    </row>
    <row r="1529" spans="1:7" ht="20.1" customHeight="1">
      <c r="A1529" s="16" t="s">
        <v>745</v>
      </c>
      <c r="B1529" s="17" t="s">
        <v>744</v>
      </c>
      <c r="C1529" s="16" t="s">
        <v>406</v>
      </c>
      <c r="D1529" s="16" t="s">
        <v>407</v>
      </c>
      <c r="E1529" s="18">
        <v>0.00031</v>
      </c>
      <c r="F1529" s="19">
        <v>32.49</v>
      </c>
      <c r="G1529" s="19">
        <v>0.0100719</v>
      </c>
    </row>
    <row r="1530" spans="1:7" ht="36" customHeight="1">
      <c r="A1530" s="16" t="s">
        <v>902</v>
      </c>
      <c r="B1530" s="17" t="s">
        <v>903</v>
      </c>
      <c r="C1530" s="16" t="s">
        <v>406</v>
      </c>
      <c r="D1530" s="16" t="s">
        <v>407</v>
      </c>
      <c r="E1530" s="18">
        <v>0.00047</v>
      </c>
      <c r="F1530" s="19">
        <v>141.44</v>
      </c>
      <c r="G1530" s="19">
        <v>0.0664768</v>
      </c>
    </row>
    <row r="1531" spans="1:7" ht="27.95" customHeight="1">
      <c r="A1531" s="16" t="s">
        <v>904</v>
      </c>
      <c r="B1531" s="17" t="s">
        <v>905</v>
      </c>
      <c r="C1531" s="16" t="s">
        <v>406</v>
      </c>
      <c r="D1531" s="16" t="s">
        <v>407</v>
      </c>
      <c r="E1531" s="18">
        <v>0.00047</v>
      </c>
      <c r="F1531" s="19">
        <v>263.75</v>
      </c>
      <c r="G1531" s="19">
        <v>0.1239625</v>
      </c>
    </row>
    <row r="1532" spans="1:7" ht="20.1" customHeight="1">
      <c r="A1532" s="16" t="s">
        <v>871</v>
      </c>
      <c r="B1532" s="17" t="s">
        <v>872</v>
      </c>
      <c r="C1532" s="16" t="s">
        <v>406</v>
      </c>
      <c r="D1532" s="16" t="s">
        <v>407</v>
      </c>
      <c r="E1532" s="18">
        <v>0.00016</v>
      </c>
      <c r="F1532" s="19">
        <v>15.75</v>
      </c>
      <c r="G1532" s="19">
        <v>0.00252</v>
      </c>
    </row>
    <row r="1533" spans="1:7" ht="20.1" customHeight="1">
      <c r="A1533" s="16" t="s">
        <v>873</v>
      </c>
      <c r="B1533" s="17" t="s">
        <v>874</v>
      </c>
      <c r="C1533" s="16" t="s">
        <v>406</v>
      </c>
      <c r="D1533" s="16" t="s">
        <v>407</v>
      </c>
      <c r="E1533" s="18">
        <v>0.00031</v>
      </c>
      <c r="F1533" s="19">
        <v>4.77</v>
      </c>
      <c r="G1533" s="19">
        <v>0.0014787</v>
      </c>
    </row>
    <row r="1534" spans="1:7" ht="15" customHeight="1">
      <c r="A1534" s="1"/>
      <c r="B1534" s="1"/>
      <c r="C1534" s="1"/>
      <c r="D1534" s="1"/>
      <c r="E1534" s="494" t="s">
        <v>424</v>
      </c>
      <c r="F1534" s="495"/>
      <c r="G1534" s="20">
        <v>0.21</v>
      </c>
    </row>
    <row r="1535" spans="1:7" ht="15" customHeight="1">
      <c r="A1535" s="1"/>
      <c r="B1535" s="1"/>
      <c r="C1535" s="1"/>
      <c r="D1535" s="1"/>
      <c r="E1535" s="496" t="s">
        <v>425</v>
      </c>
      <c r="F1535" s="497"/>
      <c r="G1535" s="10">
        <v>2.1</v>
      </c>
    </row>
    <row r="1536" spans="1:7" ht="9.95" customHeight="1">
      <c r="A1536" s="1"/>
      <c r="B1536" s="1"/>
      <c r="C1536" s="498" t="s">
        <v>355</v>
      </c>
      <c r="D1536" s="499"/>
      <c r="E1536" s="1"/>
      <c r="F1536" s="1"/>
      <c r="G1536" s="1"/>
    </row>
    <row r="1537" spans="1:7" ht="20.1" customHeight="1">
      <c r="A1537" s="485" t="s">
        <v>1037</v>
      </c>
      <c r="B1537" s="486"/>
      <c r="C1537" s="486"/>
      <c r="D1537" s="486"/>
      <c r="E1537" s="486"/>
      <c r="F1537" s="486"/>
      <c r="G1537" s="486"/>
    </row>
    <row r="1538" spans="1:7" ht="15" customHeight="1">
      <c r="A1538" s="492" t="s">
        <v>398</v>
      </c>
      <c r="B1538" s="493"/>
      <c r="C1538" s="11" t="s">
        <v>399</v>
      </c>
      <c r="D1538" s="11" t="s">
        <v>400</v>
      </c>
      <c r="E1538" s="11" t="s">
        <v>401</v>
      </c>
      <c r="F1538" s="11" t="s">
        <v>402</v>
      </c>
      <c r="G1538" s="11" t="s">
        <v>403</v>
      </c>
    </row>
    <row r="1539" spans="1:7" ht="20.1" customHeight="1">
      <c r="A1539" s="16" t="s">
        <v>755</v>
      </c>
      <c r="B1539" s="17" t="s">
        <v>756</v>
      </c>
      <c r="C1539" s="16" t="s">
        <v>406</v>
      </c>
      <c r="D1539" s="16" t="s">
        <v>407</v>
      </c>
      <c r="E1539" s="18">
        <v>20</v>
      </c>
      <c r="F1539" s="19">
        <v>16.55</v>
      </c>
      <c r="G1539" s="19">
        <v>340.93</v>
      </c>
    </row>
    <row r="1540" spans="1:7" ht="15" customHeight="1">
      <c r="A1540" s="1"/>
      <c r="B1540" s="1"/>
      <c r="C1540" s="1"/>
      <c r="D1540" s="1"/>
      <c r="E1540" s="494" t="s">
        <v>418</v>
      </c>
      <c r="F1540" s="495"/>
      <c r="G1540" s="20">
        <v>340.93</v>
      </c>
    </row>
    <row r="1541" spans="1:7" ht="15" customHeight="1">
      <c r="A1541" s="1"/>
      <c r="B1541" s="1"/>
      <c r="C1541" s="1"/>
      <c r="D1541" s="1"/>
      <c r="E1541" s="496" t="s">
        <v>425</v>
      </c>
      <c r="F1541" s="497"/>
      <c r="G1541" s="10">
        <v>340.93</v>
      </c>
    </row>
    <row r="1542" spans="1:7" ht="9.95" customHeight="1">
      <c r="A1542" s="1"/>
      <c r="B1542" s="1"/>
      <c r="C1542" s="498" t="s">
        <v>355</v>
      </c>
      <c r="D1542" s="499"/>
      <c r="E1542" s="1"/>
      <c r="F1542" s="1"/>
      <c r="G1542" s="1"/>
    </row>
    <row r="1543" spans="1:7" ht="20.1" customHeight="1">
      <c r="A1543" s="485" t="s">
        <v>1038</v>
      </c>
      <c r="B1543" s="486"/>
      <c r="C1543" s="486"/>
      <c r="D1543" s="486"/>
      <c r="E1543" s="486"/>
      <c r="F1543" s="486"/>
      <c r="G1543" s="486"/>
    </row>
    <row r="1544" spans="1:7" ht="15" customHeight="1">
      <c r="A1544" s="492" t="s">
        <v>398</v>
      </c>
      <c r="B1544" s="493"/>
      <c r="C1544" s="11" t="s">
        <v>399</v>
      </c>
      <c r="D1544" s="11" t="s">
        <v>400</v>
      </c>
      <c r="E1544" s="11" t="s">
        <v>401</v>
      </c>
      <c r="F1544" s="11" t="s">
        <v>402</v>
      </c>
      <c r="G1544" s="11" t="s">
        <v>403</v>
      </c>
    </row>
    <row r="1545" spans="1:7" ht="20.1" customHeight="1">
      <c r="A1545" s="16" t="s">
        <v>414</v>
      </c>
      <c r="B1545" s="17" t="s">
        <v>429</v>
      </c>
      <c r="C1545" s="16" t="s">
        <v>406</v>
      </c>
      <c r="D1545" s="16" t="s">
        <v>407</v>
      </c>
      <c r="E1545" s="18">
        <v>0.54</v>
      </c>
      <c r="F1545" s="19">
        <v>14.34</v>
      </c>
      <c r="G1545" s="19">
        <v>7.975908</v>
      </c>
    </row>
    <row r="1546" spans="1:7" ht="15" customHeight="1">
      <c r="A1546" s="1"/>
      <c r="B1546" s="1"/>
      <c r="C1546" s="1"/>
      <c r="D1546" s="1"/>
      <c r="E1546" s="494" t="s">
        <v>418</v>
      </c>
      <c r="F1546" s="495"/>
      <c r="G1546" s="20">
        <v>7.98</v>
      </c>
    </row>
    <row r="1547" spans="1:7" ht="15" customHeight="1">
      <c r="A1547" s="1"/>
      <c r="B1547" s="1"/>
      <c r="C1547" s="1"/>
      <c r="D1547" s="1"/>
      <c r="E1547" s="496" t="s">
        <v>425</v>
      </c>
      <c r="F1547" s="497"/>
      <c r="G1547" s="10">
        <v>7.97</v>
      </c>
    </row>
    <row r="1548" spans="1:7" ht="9.95" customHeight="1">
      <c r="A1548" s="1"/>
      <c r="B1548" s="1"/>
      <c r="C1548" s="498" t="s">
        <v>355</v>
      </c>
      <c r="D1548" s="499"/>
      <c r="E1548" s="1"/>
      <c r="F1548" s="1"/>
      <c r="G1548" s="1"/>
    </row>
    <row r="1549" spans="1:7" ht="20.1" customHeight="1">
      <c r="A1549" s="485" t="s">
        <v>1039</v>
      </c>
      <c r="B1549" s="486"/>
      <c r="C1549" s="486"/>
      <c r="D1549" s="486"/>
      <c r="E1549" s="486"/>
      <c r="F1549" s="486"/>
      <c r="G1549" s="486"/>
    </row>
    <row r="1550" spans="1:7" ht="15" customHeight="1">
      <c r="A1550" s="492" t="s">
        <v>430</v>
      </c>
      <c r="B1550" s="493"/>
      <c r="C1550" s="11" t="s">
        <v>399</v>
      </c>
      <c r="D1550" s="11" t="s">
        <v>400</v>
      </c>
      <c r="E1550" s="11" t="s">
        <v>401</v>
      </c>
      <c r="F1550" s="11" t="s">
        <v>402</v>
      </c>
      <c r="G1550" s="11" t="s">
        <v>403</v>
      </c>
    </row>
    <row r="1551" spans="1:7" ht="20.1" customHeight="1">
      <c r="A1551" s="16" t="s">
        <v>673</v>
      </c>
      <c r="B1551" s="17" t="s">
        <v>1001</v>
      </c>
      <c r="C1551" s="16" t="s">
        <v>406</v>
      </c>
      <c r="D1551" s="16" t="s">
        <v>471</v>
      </c>
      <c r="E1551" s="18">
        <v>1</v>
      </c>
      <c r="F1551" s="19">
        <v>90</v>
      </c>
      <c r="G1551" s="19">
        <v>90</v>
      </c>
    </row>
    <row r="1552" spans="1:7" ht="15" customHeight="1">
      <c r="A1552" s="1"/>
      <c r="B1552" s="1"/>
      <c r="C1552" s="1"/>
      <c r="D1552" s="1"/>
      <c r="E1552" s="494" t="s">
        <v>440</v>
      </c>
      <c r="F1552" s="495"/>
      <c r="G1552" s="20">
        <v>90</v>
      </c>
    </row>
    <row r="1553" spans="1:7" ht="15" customHeight="1">
      <c r="A1553" s="1"/>
      <c r="B1553" s="1"/>
      <c r="C1553" s="1"/>
      <c r="D1553" s="1"/>
      <c r="E1553" s="496" t="s">
        <v>425</v>
      </c>
      <c r="F1553" s="497"/>
      <c r="G1553" s="10">
        <v>90</v>
      </c>
    </row>
    <row r="1554" spans="1:7" ht="9.95" customHeight="1">
      <c r="A1554" s="1"/>
      <c r="B1554" s="1"/>
      <c r="C1554" s="498" t="s">
        <v>355</v>
      </c>
      <c r="D1554" s="499"/>
      <c r="E1554" s="1"/>
      <c r="F1554" s="1"/>
      <c r="G1554" s="1"/>
    </row>
    <row r="1555" spans="1:7" ht="20.1" customHeight="1">
      <c r="A1555" s="485" t="s">
        <v>1040</v>
      </c>
      <c r="B1555" s="486"/>
      <c r="C1555" s="486"/>
      <c r="D1555" s="486"/>
      <c r="E1555" s="486"/>
      <c r="F1555" s="486"/>
      <c r="G1555" s="486"/>
    </row>
    <row r="1556" spans="1:7" ht="15" customHeight="1">
      <c r="A1556" s="492" t="s">
        <v>430</v>
      </c>
      <c r="B1556" s="493"/>
      <c r="C1556" s="11" t="s">
        <v>399</v>
      </c>
      <c r="D1556" s="11" t="s">
        <v>400</v>
      </c>
      <c r="E1556" s="11" t="s">
        <v>401</v>
      </c>
      <c r="F1556" s="11" t="s">
        <v>402</v>
      </c>
      <c r="G1556" s="11" t="s">
        <v>403</v>
      </c>
    </row>
    <row r="1557" spans="1:7" ht="20.1" customHeight="1">
      <c r="A1557" s="16" t="s">
        <v>731</v>
      </c>
      <c r="B1557" s="17" t="s">
        <v>732</v>
      </c>
      <c r="C1557" s="16" t="s">
        <v>406</v>
      </c>
      <c r="D1557" s="16" t="s">
        <v>562</v>
      </c>
      <c r="E1557" s="18">
        <v>1.68</v>
      </c>
      <c r="F1557" s="19">
        <v>58</v>
      </c>
      <c r="G1557" s="19">
        <v>97.44</v>
      </c>
    </row>
    <row r="1558" spans="1:7" ht="15" customHeight="1">
      <c r="A1558" s="1"/>
      <c r="B1558" s="1"/>
      <c r="C1558" s="1"/>
      <c r="D1558" s="1"/>
      <c r="E1558" s="494" t="s">
        <v>440</v>
      </c>
      <c r="F1558" s="495"/>
      <c r="G1558" s="20">
        <v>97.44</v>
      </c>
    </row>
    <row r="1559" spans="1:7" ht="15" customHeight="1">
      <c r="A1559" s="1"/>
      <c r="B1559" s="1"/>
      <c r="C1559" s="1"/>
      <c r="D1559" s="1"/>
      <c r="E1559" s="496" t="s">
        <v>425</v>
      </c>
      <c r="F1559" s="497"/>
      <c r="G1559" s="10">
        <v>97.44</v>
      </c>
    </row>
    <row r="1560" spans="1:7" ht="9.95" customHeight="1">
      <c r="A1560" s="1"/>
      <c r="B1560" s="1"/>
      <c r="C1560" s="498" t="s">
        <v>355</v>
      </c>
      <c r="D1560" s="499"/>
      <c r="E1560" s="1"/>
      <c r="F1560" s="1"/>
      <c r="G1560" s="1"/>
    </row>
    <row r="1561" spans="1:7" ht="27" customHeight="1">
      <c r="A1561" s="485" t="s">
        <v>1041</v>
      </c>
      <c r="B1561" s="486"/>
      <c r="C1561" s="486"/>
      <c r="D1561" s="486"/>
      <c r="E1561" s="486"/>
      <c r="F1561" s="486"/>
      <c r="G1561" s="486"/>
    </row>
    <row r="1562" spans="1:7" ht="9.95" customHeight="1">
      <c r="A1562" s="500"/>
      <c r="B1562" s="500"/>
      <c r="C1562" s="500"/>
      <c r="D1562" s="500"/>
      <c r="E1562" s="500"/>
      <c r="F1562" s="500"/>
      <c r="G1562" s="500"/>
    </row>
    <row r="1563" spans="1:7" ht="15" customHeight="1">
      <c r="A1563" s="1"/>
      <c r="B1563" s="1"/>
      <c r="C1563" s="1"/>
      <c r="D1563" s="1"/>
      <c r="E1563" s="496" t="s">
        <v>425</v>
      </c>
      <c r="F1563" s="497"/>
      <c r="G1563" s="21">
        <v>15</v>
      </c>
    </row>
    <row r="1564" spans="1:7" ht="9.95" customHeight="1">
      <c r="A1564" s="1"/>
      <c r="B1564" s="1"/>
      <c r="C1564" s="498" t="s">
        <v>355</v>
      </c>
      <c r="D1564" s="499"/>
      <c r="E1564" s="1"/>
      <c r="F1564" s="1"/>
      <c r="G1564" s="1"/>
    </row>
    <row r="1565" spans="1:7" ht="20.1" customHeight="1">
      <c r="A1565" s="485" t="s">
        <v>1042</v>
      </c>
      <c r="B1565" s="486"/>
      <c r="C1565" s="486"/>
      <c r="D1565" s="486"/>
      <c r="E1565" s="486"/>
      <c r="F1565" s="486"/>
      <c r="G1565" s="486"/>
    </row>
    <row r="1566" spans="1:7" ht="15" customHeight="1">
      <c r="A1566" s="492" t="s">
        <v>398</v>
      </c>
      <c r="B1566" s="493"/>
      <c r="C1566" s="11" t="s">
        <v>399</v>
      </c>
      <c r="D1566" s="11" t="s">
        <v>400</v>
      </c>
      <c r="E1566" s="11" t="s">
        <v>401</v>
      </c>
      <c r="F1566" s="11" t="s">
        <v>402</v>
      </c>
      <c r="G1566" s="11" t="s">
        <v>403</v>
      </c>
    </row>
    <row r="1567" spans="1:7" ht="15" customHeight="1">
      <c r="A1567" s="16" t="s">
        <v>1043</v>
      </c>
      <c r="B1567" s="17" t="s">
        <v>1044</v>
      </c>
      <c r="C1567" s="16" t="s">
        <v>406</v>
      </c>
      <c r="D1567" s="16" t="s">
        <v>407</v>
      </c>
      <c r="E1567" s="18">
        <v>176</v>
      </c>
      <c r="F1567" s="19">
        <v>27.06</v>
      </c>
      <c r="G1567" s="19">
        <v>4762.56</v>
      </c>
    </row>
    <row r="1568" spans="1:7" ht="15" customHeight="1">
      <c r="A1568" s="1"/>
      <c r="B1568" s="1"/>
      <c r="C1568" s="1"/>
      <c r="D1568" s="1"/>
      <c r="E1568" s="494" t="s">
        <v>418</v>
      </c>
      <c r="F1568" s="495"/>
      <c r="G1568" s="20">
        <v>4762.56</v>
      </c>
    </row>
    <row r="1569" spans="1:7" ht="15" customHeight="1">
      <c r="A1569" s="1"/>
      <c r="B1569" s="1"/>
      <c r="C1569" s="1"/>
      <c r="D1569" s="1"/>
      <c r="E1569" s="496" t="s">
        <v>425</v>
      </c>
      <c r="F1569" s="497"/>
      <c r="G1569" s="10">
        <v>4762.56</v>
      </c>
    </row>
    <row r="1570" spans="1:7" ht="9.95" customHeight="1">
      <c r="A1570" s="1"/>
      <c r="B1570" s="1"/>
      <c r="C1570" s="498" t="s">
        <v>355</v>
      </c>
      <c r="D1570" s="499"/>
      <c r="E1570" s="1"/>
      <c r="F1570" s="1"/>
      <c r="G1570" s="1"/>
    </row>
    <row r="1571" spans="1:7" ht="20.1" customHeight="1">
      <c r="A1571" s="485" t="s">
        <v>1045</v>
      </c>
      <c r="B1571" s="486"/>
      <c r="C1571" s="486"/>
      <c r="D1571" s="486"/>
      <c r="E1571" s="486"/>
      <c r="F1571" s="486"/>
      <c r="G1571" s="486"/>
    </row>
    <row r="1572" spans="1:7" ht="15" customHeight="1">
      <c r="A1572" s="492" t="s">
        <v>398</v>
      </c>
      <c r="B1572" s="493"/>
      <c r="C1572" s="11" t="s">
        <v>399</v>
      </c>
      <c r="D1572" s="11" t="s">
        <v>400</v>
      </c>
      <c r="E1572" s="11" t="s">
        <v>401</v>
      </c>
      <c r="F1572" s="11" t="s">
        <v>402</v>
      </c>
      <c r="G1572" s="11" t="s">
        <v>403</v>
      </c>
    </row>
    <row r="1573" spans="1:7" ht="27.95" customHeight="1">
      <c r="A1573" s="16" t="s">
        <v>1046</v>
      </c>
      <c r="B1573" s="17" t="s">
        <v>1047</v>
      </c>
      <c r="C1573" s="16" t="s">
        <v>406</v>
      </c>
      <c r="D1573" s="16" t="s">
        <v>407</v>
      </c>
      <c r="E1573" s="18">
        <v>176</v>
      </c>
      <c r="F1573" s="19">
        <v>52.28</v>
      </c>
      <c r="G1573" s="19">
        <v>9201.28</v>
      </c>
    </row>
    <row r="1574" spans="1:7" ht="15" customHeight="1">
      <c r="A1574" s="1"/>
      <c r="B1574" s="1"/>
      <c r="C1574" s="1"/>
      <c r="D1574" s="1"/>
      <c r="E1574" s="494" t="s">
        <v>418</v>
      </c>
      <c r="F1574" s="495"/>
      <c r="G1574" s="20">
        <v>9201.28</v>
      </c>
    </row>
    <row r="1575" spans="1:7" ht="15" customHeight="1">
      <c r="A1575" s="1"/>
      <c r="B1575" s="1"/>
      <c r="C1575" s="1"/>
      <c r="D1575" s="1"/>
      <c r="E1575" s="496" t="s">
        <v>425</v>
      </c>
      <c r="F1575" s="497"/>
      <c r="G1575" s="10">
        <v>9201.28</v>
      </c>
    </row>
    <row r="1576" spans="1:7" ht="9.95" customHeight="1">
      <c r="A1576" s="1"/>
      <c r="B1576" s="1"/>
      <c r="C1576" s="498" t="s">
        <v>355</v>
      </c>
      <c r="D1576" s="499"/>
      <c r="E1576" s="1"/>
      <c r="F1576" s="1"/>
      <c r="G1576" s="1"/>
    </row>
    <row r="1577" spans="1:7" ht="20.1" customHeight="1">
      <c r="A1577" s="485" t="s">
        <v>1048</v>
      </c>
      <c r="B1577" s="486"/>
      <c r="C1577" s="486"/>
      <c r="D1577" s="486"/>
      <c r="E1577" s="486"/>
      <c r="F1577" s="486"/>
      <c r="G1577" s="486"/>
    </row>
    <row r="1578" spans="1:7" ht="15" customHeight="1">
      <c r="A1578" s="492" t="s">
        <v>398</v>
      </c>
      <c r="B1578" s="493"/>
      <c r="C1578" s="11" t="s">
        <v>399</v>
      </c>
      <c r="D1578" s="11" t="s">
        <v>400</v>
      </c>
      <c r="E1578" s="11" t="s">
        <v>401</v>
      </c>
      <c r="F1578" s="11" t="s">
        <v>402</v>
      </c>
      <c r="G1578" s="11" t="s">
        <v>403</v>
      </c>
    </row>
    <row r="1579" spans="1:7" ht="20.1" customHeight="1">
      <c r="A1579" s="16" t="s">
        <v>1049</v>
      </c>
      <c r="B1579" s="17" t="s">
        <v>1050</v>
      </c>
      <c r="C1579" s="16" t="s">
        <v>406</v>
      </c>
      <c r="D1579" s="16" t="s">
        <v>407</v>
      </c>
      <c r="E1579" s="18">
        <v>176</v>
      </c>
      <c r="F1579" s="19">
        <v>93.89</v>
      </c>
      <c r="G1579" s="19">
        <v>16524.64</v>
      </c>
    </row>
    <row r="1580" spans="1:7" ht="15" customHeight="1">
      <c r="A1580" s="1"/>
      <c r="B1580" s="1"/>
      <c r="C1580" s="1"/>
      <c r="D1580" s="1"/>
      <c r="E1580" s="494" t="s">
        <v>418</v>
      </c>
      <c r="F1580" s="495"/>
      <c r="G1580" s="20">
        <v>16524.64</v>
      </c>
    </row>
    <row r="1581" spans="1:7" ht="15" customHeight="1">
      <c r="A1581" s="1"/>
      <c r="B1581" s="1"/>
      <c r="C1581" s="1"/>
      <c r="D1581" s="1"/>
      <c r="E1581" s="496" t="s">
        <v>425</v>
      </c>
      <c r="F1581" s="497"/>
      <c r="G1581" s="10">
        <v>16524.64</v>
      </c>
    </row>
    <row r="1582" spans="1:7" ht="9.95" customHeight="1">
      <c r="A1582" s="1"/>
      <c r="B1582" s="1"/>
      <c r="C1582" s="498" t="s">
        <v>355</v>
      </c>
      <c r="D1582" s="499"/>
      <c r="E1582" s="1"/>
      <c r="F1582" s="1"/>
      <c r="G1582" s="1"/>
    </row>
    <row r="1583" spans="1:7" ht="20.1" customHeight="1">
      <c r="A1583" s="485" t="s">
        <v>1051</v>
      </c>
      <c r="B1583" s="486"/>
      <c r="C1583" s="486"/>
      <c r="D1583" s="486"/>
      <c r="E1583" s="486"/>
      <c r="F1583" s="486"/>
      <c r="G1583" s="486"/>
    </row>
    <row r="1584" spans="1:7" ht="15" customHeight="1">
      <c r="A1584" s="492" t="s">
        <v>398</v>
      </c>
      <c r="B1584" s="493"/>
      <c r="C1584" s="11" t="s">
        <v>399</v>
      </c>
      <c r="D1584" s="11" t="s">
        <v>400</v>
      </c>
      <c r="E1584" s="11" t="s">
        <v>401</v>
      </c>
      <c r="F1584" s="11" t="s">
        <v>402</v>
      </c>
      <c r="G1584" s="11" t="s">
        <v>403</v>
      </c>
    </row>
    <row r="1585" spans="1:7" ht="20.1" customHeight="1">
      <c r="A1585" s="16" t="s">
        <v>1052</v>
      </c>
      <c r="B1585" s="17" t="s">
        <v>1053</v>
      </c>
      <c r="C1585" s="16" t="s">
        <v>406</v>
      </c>
      <c r="D1585" s="16" t="s">
        <v>407</v>
      </c>
      <c r="E1585" s="18">
        <v>176</v>
      </c>
      <c r="F1585" s="19">
        <v>38.06</v>
      </c>
      <c r="G1585" s="19">
        <v>6698.56</v>
      </c>
    </row>
    <row r="1586" spans="1:7" ht="15" customHeight="1">
      <c r="A1586" s="1"/>
      <c r="B1586" s="1"/>
      <c r="C1586" s="1"/>
      <c r="D1586" s="1"/>
      <c r="E1586" s="494" t="s">
        <v>418</v>
      </c>
      <c r="F1586" s="495"/>
      <c r="G1586" s="20">
        <v>6698.56</v>
      </c>
    </row>
    <row r="1587" spans="1:7" ht="15" customHeight="1">
      <c r="A1587" s="1"/>
      <c r="B1587" s="1"/>
      <c r="C1587" s="1"/>
      <c r="D1587" s="1"/>
      <c r="E1587" s="496" t="s">
        <v>425</v>
      </c>
      <c r="F1587" s="497"/>
      <c r="G1587" s="10">
        <v>6698.56</v>
      </c>
    </row>
    <row r="1588" spans="1:7" ht="9.95" customHeight="1">
      <c r="A1588" s="1"/>
      <c r="B1588" s="1"/>
      <c r="C1588" s="498" t="s">
        <v>355</v>
      </c>
      <c r="D1588" s="499"/>
      <c r="E1588" s="1"/>
      <c r="F1588" s="1"/>
      <c r="G1588" s="1"/>
    </row>
    <row r="1589" spans="1:7" ht="20.1" customHeight="1">
      <c r="A1589" s="485" t="s">
        <v>1054</v>
      </c>
      <c r="B1589" s="486"/>
      <c r="C1589" s="486"/>
      <c r="D1589" s="486"/>
      <c r="E1589" s="486"/>
      <c r="F1589" s="486"/>
      <c r="G1589" s="486"/>
    </row>
    <row r="1590" spans="1:7" ht="15" customHeight="1">
      <c r="A1590" s="492" t="s">
        <v>398</v>
      </c>
      <c r="B1590" s="493"/>
      <c r="C1590" s="11" t="s">
        <v>399</v>
      </c>
      <c r="D1590" s="11" t="s">
        <v>400</v>
      </c>
      <c r="E1590" s="11" t="s">
        <v>401</v>
      </c>
      <c r="F1590" s="11" t="s">
        <v>402</v>
      </c>
      <c r="G1590" s="11" t="s">
        <v>403</v>
      </c>
    </row>
    <row r="1591" spans="1:7" ht="15" customHeight="1">
      <c r="A1591" s="16" t="s">
        <v>1055</v>
      </c>
      <c r="B1591" s="17" t="s">
        <v>1056</v>
      </c>
      <c r="C1591" s="16" t="s">
        <v>406</v>
      </c>
      <c r="D1591" s="16" t="s">
        <v>407</v>
      </c>
      <c r="E1591" s="18">
        <v>176</v>
      </c>
      <c r="F1591" s="19">
        <v>17.43</v>
      </c>
      <c r="G1591" s="19">
        <v>3067.68</v>
      </c>
    </row>
    <row r="1592" spans="1:7" ht="15" customHeight="1">
      <c r="A1592" s="1"/>
      <c r="B1592" s="1"/>
      <c r="C1592" s="1"/>
      <c r="D1592" s="1"/>
      <c r="E1592" s="494" t="s">
        <v>418</v>
      </c>
      <c r="F1592" s="495"/>
      <c r="G1592" s="20">
        <v>3067.68</v>
      </c>
    </row>
    <row r="1593" spans="1:7" ht="15" customHeight="1">
      <c r="A1593" s="1"/>
      <c r="B1593" s="1"/>
      <c r="C1593" s="1"/>
      <c r="D1593" s="1"/>
      <c r="E1593" s="496" t="s">
        <v>425</v>
      </c>
      <c r="F1593" s="497"/>
      <c r="G1593" s="10">
        <v>3067.68</v>
      </c>
    </row>
    <row r="1594" spans="1:7" ht="9.95" customHeight="1">
      <c r="A1594" s="1"/>
      <c r="B1594" s="1"/>
      <c r="C1594" s="498" t="s">
        <v>355</v>
      </c>
      <c r="D1594" s="499"/>
      <c r="E1594" s="1"/>
      <c r="F1594" s="1"/>
      <c r="G1594" s="1"/>
    </row>
    <row r="1595" spans="1:7" ht="20.1" customHeight="1">
      <c r="A1595" s="485" t="s">
        <v>1057</v>
      </c>
      <c r="B1595" s="486"/>
      <c r="C1595" s="486"/>
      <c r="D1595" s="486"/>
      <c r="E1595" s="486"/>
      <c r="F1595" s="486"/>
      <c r="G1595" s="486"/>
    </row>
    <row r="1596" spans="1:7" ht="15" customHeight="1">
      <c r="A1596" s="492" t="s">
        <v>398</v>
      </c>
      <c r="B1596" s="493"/>
      <c r="C1596" s="11" t="s">
        <v>399</v>
      </c>
      <c r="D1596" s="11" t="s">
        <v>400</v>
      </c>
      <c r="E1596" s="11" t="s">
        <v>401</v>
      </c>
      <c r="F1596" s="11" t="s">
        <v>402</v>
      </c>
      <c r="G1596" s="11" t="s">
        <v>403</v>
      </c>
    </row>
    <row r="1597" spans="1:7" ht="15" customHeight="1">
      <c r="A1597" s="16" t="s">
        <v>1058</v>
      </c>
      <c r="B1597" s="17" t="s">
        <v>1059</v>
      </c>
      <c r="C1597" s="16" t="s">
        <v>406</v>
      </c>
      <c r="D1597" s="16" t="s">
        <v>407</v>
      </c>
      <c r="E1597" s="18">
        <v>176</v>
      </c>
      <c r="F1597" s="19">
        <v>24.61</v>
      </c>
      <c r="G1597" s="19">
        <v>4331.36</v>
      </c>
    </row>
    <row r="1598" spans="1:7" ht="15" customHeight="1">
      <c r="A1598" s="1"/>
      <c r="B1598" s="1"/>
      <c r="C1598" s="1"/>
      <c r="D1598" s="1"/>
      <c r="E1598" s="494" t="s">
        <v>418</v>
      </c>
      <c r="F1598" s="495"/>
      <c r="G1598" s="20">
        <v>4331.36</v>
      </c>
    </row>
    <row r="1599" spans="1:7" ht="15" customHeight="1">
      <c r="A1599" s="1"/>
      <c r="B1599" s="1"/>
      <c r="C1599" s="1"/>
      <c r="D1599" s="1"/>
      <c r="E1599" s="496" t="s">
        <v>425</v>
      </c>
      <c r="F1599" s="497"/>
      <c r="G1599" s="10">
        <v>4331.36</v>
      </c>
    </row>
    <row r="1600" spans="1:7" ht="9.95" customHeight="1">
      <c r="A1600" s="1"/>
      <c r="B1600" s="1"/>
      <c r="C1600" s="498" t="s">
        <v>355</v>
      </c>
      <c r="D1600" s="499"/>
      <c r="E1600" s="1"/>
      <c r="F1600" s="1"/>
      <c r="G1600" s="1"/>
    </row>
    <row r="1601" spans="1:7" ht="20.1" customHeight="1">
      <c r="A1601" s="485" t="s">
        <v>1060</v>
      </c>
      <c r="B1601" s="486"/>
      <c r="C1601" s="486"/>
      <c r="D1601" s="486"/>
      <c r="E1601" s="486"/>
      <c r="F1601" s="486"/>
      <c r="G1601" s="486"/>
    </row>
    <row r="1602" spans="1:7" ht="15" customHeight="1">
      <c r="A1602" s="492" t="s">
        <v>430</v>
      </c>
      <c r="B1602" s="493"/>
      <c r="C1602" s="11" t="s">
        <v>399</v>
      </c>
      <c r="D1602" s="11" t="s">
        <v>400</v>
      </c>
      <c r="E1602" s="11" t="s">
        <v>401</v>
      </c>
      <c r="F1602" s="11" t="s">
        <v>402</v>
      </c>
      <c r="G1602" s="11" t="s">
        <v>403</v>
      </c>
    </row>
    <row r="1603" spans="1:7" ht="15" customHeight="1">
      <c r="A1603" s="16" t="s">
        <v>608</v>
      </c>
      <c r="B1603" s="17" t="s">
        <v>609</v>
      </c>
      <c r="C1603" s="16" t="s">
        <v>406</v>
      </c>
      <c r="D1603" s="16" t="s">
        <v>610</v>
      </c>
      <c r="E1603" s="18">
        <v>616</v>
      </c>
      <c r="F1603" s="19">
        <v>6.816</v>
      </c>
      <c r="G1603" s="19">
        <v>4198.656</v>
      </c>
    </row>
    <row r="1604" spans="1:7" ht="20.1" customHeight="1">
      <c r="A1604" s="16" t="s">
        <v>1061</v>
      </c>
      <c r="B1604" s="17" t="s">
        <v>1062</v>
      </c>
      <c r="C1604" s="16" t="s">
        <v>406</v>
      </c>
      <c r="D1604" s="16" t="s">
        <v>610</v>
      </c>
      <c r="E1604" s="18">
        <v>16.72</v>
      </c>
      <c r="F1604" s="19">
        <v>18.742</v>
      </c>
      <c r="G1604" s="19">
        <v>313.36624</v>
      </c>
    </row>
    <row r="1605" spans="1:7" ht="20.1" customHeight="1">
      <c r="A1605" s="16" t="s">
        <v>1063</v>
      </c>
      <c r="B1605" s="17" t="s">
        <v>1064</v>
      </c>
      <c r="C1605" s="16" t="s">
        <v>406</v>
      </c>
      <c r="D1605" s="16" t="s">
        <v>439</v>
      </c>
      <c r="E1605" s="18">
        <v>8.8</v>
      </c>
      <c r="F1605" s="19">
        <v>9.85</v>
      </c>
      <c r="G1605" s="19">
        <v>86.68</v>
      </c>
    </row>
    <row r="1606" spans="1:7" ht="15" customHeight="1">
      <c r="A1606" s="16" t="s">
        <v>1065</v>
      </c>
      <c r="B1606" s="17" t="s">
        <v>1066</v>
      </c>
      <c r="C1606" s="16" t="s">
        <v>406</v>
      </c>
      <c r="D1606" s="16" t="s">
        <v>1067</v>
      </c>
      <c r="E1606" s="18">
        <v>0.311872</v>
      </c>
      <c r="F1606" s="19">
        <v>1283.73</v>
      </c>
      <c r="G1606" s="19">
        <v>400.35944256</v>
      </c>
    </row>
    <row r="1607" spans="1:7" ht="15" customHeight="1">
      <c r="A1607" s="16" t="s">
        <v>1068</v>
      </c>
      <c r="B1607" s="17" t="s">
        <v>1069</v>
      </c>
      <c r="C1607" s="16" t="s">
        <v>406</v>
      </c>
      <c r="D1607" s="16" t="s">
        <v>458</v>
      </c>
      <c r="E1607" s="18">
        <v>0.132</v>
      </c>
      <c r="F1607" s="19">
        <v>3434.39</v>
      </c>
      <c r="G1607" s="19">
        <v>453.33948</v>
      </c>
    </row>
    <row r="1608" spans="1:7" ht="20.1" customHeight="1">
      <c r="A1608" s="16" t="s">
        <v>1070</v>
      </c>
      <c r="B1608" s="17" t="s">
        <v>1071</v>
      </c>
      <c r="C1608" s="16" t="s">
        <v>406</v>
      </c>
      <c r="D1608" s="16" t="s">
        <v>458</v>
      </c>
      <c r="E1608" s="18">
        <v>0.01936</v>
      </c>
      <c r="F1608" s="19">
        <v>69754.4</v>
      </c>
      <c r="G1608" s="19">
        <v>1350.445184</v>
      </c>
    </row>
    <row r="1609" spans="1:7" ht="15" customHeight="1">
      <c r="A1609" s="1"/>
      <c r="B1609" s="1"/>
      <c r="C1609" s="1"/>
      <c r="D1609" s="1"/>
      <c r="E1609" s="494" t="s">
        <v>440</v>
      </c>
      <c r="F1609" s="495"/>
      <c r="G1609" s="20">
        <v>6802.86</v>
      </c>
    </row>
    <row r="1610" spans="1:7" ht="15" customHeight="1">
      <c r="A1610" s="1"/>
      <c r="B1610" s="1"/>
      <c r="C1610" s="1"/>
      <c r="D1610" s="1"/>
      <c r="E1610" s="496" t="s">
        <v>425</v>
      </c>
      <c r="F1610" s="497"/>
      <c r="G1610" s="10">
        <v>6802.84</v>
      </c>
    </row>
  </sheetData>
  <mergeCells count="868">
    <mergeCell ref="A1:G1"/>
    <mergeCell ref="C2:D2"/>
    <mergeCell ref="A3:G3"/>
    <mergeCell ref="A4:B4"/>
    <mergeCell ref="E11:F11"/>
    <mergeCell ref="A19:B19"/>
    <mergeCell ref="E22:F22"/>
    <mergeCell ref="A23:B23"/>
    <mergeCell ref="E27:F27"/>
    <mergeCell ref="E28:F28"/>
    <mergeCell ref="A12:B12"/>
    <mergeCell ref="E15:F15"/>
    <mergeCell ref="E16:F16"/>
    <mergeCell ref="C17:D17"/>
    <mergeCell ref="A18:G18"/>
    <mergeCell ref="C35:D35"/>
    <mergeCell ref="A36:G36"/>
    <mergeCell ref="A37:B37"/>
    <mergeCell ref="E39:F39"/>
    <mergeCell ref="E40:F40"/>
    <mergeCell ref="C29:D29"/>
    <mergeCell ref="A30:G30"/>
    <mergeCell ref="A31:B31"/>
    <mergeCell ref="E33:F33"/>
    <mergeCell ref="E34:F34"/>
    <mergeCell ref="E59:F59"/>
    <mergeCell ref="A60:B60"/>
    <mergeCell ref="E64:F64"/>
    <mergeCell ref="E65:F65"/>
    <mergeCell ref="C66:D66"/>
    <mergeCell ref="C41:D41"/>
    <mergeCell ref="A42:G42"/>
    <mergeCell ref="A43:B43"/>
    <mergeCell ref="E48:F48"/>
    <mergeCell ref="A49:B49"/>
    <mergeCell ref="E85:F85"/>
    <mergeCell ref="C86:D86"/>
    <mergeCell ref="A87:G87"/>
    <mergeCell ref="A88:B88"/>
    <mergeCell ref="E92:F92"/>
    <mergeCell ref="A67:G67"/>
    <mergeCell ref="A68:B68"/>
    <mergeCell ref="E71:F71"/>
    <mergeCell ref="A72:B72"/>
    <mergeCell ref="E84:F84"/>
    <mergeCell ref="C103:D103"/>
    <mergeCell ref="A104:G104"/>
    <mergeCell ref="A105:B105"/>
    <mergeCell ref="E110:F110"/>
    <mergeCell ref="A111:B111"/>
    <mergeCell ref="A93:B93"/>
    <mergeCell ref="E98:F98"/>
    <mergeCell ref="A99:B99"/>
    <mergeCell ref="E101:F101"/>
    <mergeCell ref="E102:F102"/>
    <mergeCell ref="A127:G127"/>
    <mergeCell ref="A128:B128"/>
    <mergeCell ref="E130:F130"/>
    <mergeCell ref="A131:B131"/>
    <mergeCell ref="E139:F139"/>
    <mergeCell ref="E117:F117"/>
    <mergeCell ref="A118:B118"/>
    <mergeCell ref="E124:F124"/>
    <mergeCell ref="E125:F125"/>
    <mergeCell ref="C126:D126"/>
    <mergeCell ref="A148:B148"/>
    <mergeCell ref="E153:F153"/>
    <mergeCell ref="A154:B154"/>
    <mergeCell ref="E157:F157"/>
    <mergeCell ref="E158:F158"/>
    <mergeCell ref="E140:F140"/>
    <mergeCell ref="C141:D141"/>
    <mergeCell ref="A142:G142"/>
    <mergeCell ref="A143:B143"/>
    <mergeCell ref="E147:F147"/>
    <mergeCell ref="C166:D166"/>
    <mergeCell ref="A167:G167"/>
    <mergeCell ref="A168:B168"/>
    <mergeCell ref="E170:F170"/>
    <mergeCell ref="A171:B171"/>
    <mergeCell ref="C159:D159"/>
    <mergeCell ref="A160:G160"/>
    <mergeCell ref="A161:B161"/>
    <mergeCell ref="E164:F164"/>
    <mergeCell ref="E165:F165"/>
    <mergeCell ref="E183:F183"/>
    <mergeCell ref="A184:B184"/>
    <mergeCell ref="E186:F186"/>
    <mergeCell ref="A187:B187"/>
    <mergeCell ref="E190:F190"/>
    <mergeCell ref="E177:F177"/>
    <mergeCell ref="E178:F178"/>
    <mergeCell ref="C179:D179"/>
    <mergeCell ref="A180:G180"/>
    <mergeCell ref="A181:B181"/>
    <mergeCell ref="A197:B197"/>
    <mergeCell ref="E199:F199"/>
    <mergeCell ref="A200:B200"/>
    <mergeCell ref="E202:F202"/>
    <mergeCell ref="E203:F203"/>
    <mergeCell ref="E191:F191"/>
    <mergeCell ref="C192:D192"/>
    <mergeCell ref="A193:G193"/>
    <mergeCell ref="A194:B194"/>
    <mergeCell ref="E196:F196"/>
    <mergeCell ref="C210:D210"/>
    <mergeCell ref="A211:G211"/>
    <mergeCell ref="A212:B212"/>
    <mergeCell ref="E215:F215"/>
    <mergeCell ref="A216:B216"/>
    <mergeCell ref="C204:D204"/>
    <mergeCell ref="A205:G205"/>
    <mergeCell ref="A206:B206"/>
    <mergeCell ref="E208:F208"/>
    <mergeCell ref="E209:F209"/>
    <mergeCell ref="E225:F225"/>
    <mergeCell ref="A226:B226"/>
    <mergeCell ref="E229:F229"/>
    <mergeCell ref="E230:F230"/>
    <mergeCell ref="C231:D231"/>
    <mergeCell ref="E219:F219"/>
    <mergeCell ref="E220:F220"/>
    <mergeCell ref="C221:D221"/>
    <mergeCell ref="A222:G222"/>
    <mergeCell ref="A223:B223"/>
    <mergeCell ref="E240:F240"/>
    <mergeCell ref="C241:D241"/>
    <mergeCell ref="A242:G242"/>
    <mergeCell ref="A243:B243"/>
    <mergeCell ref="E245:F245"/>
    <mergeCell ref="A232:G232"/>
    <mergeCell ref="A233:B233"/>
    <mergeCell ref="E235:F235"/>
    <mergeCell ref="A236:B236"/>
    <mergeCell ref="E239:F239"/>
    <mergeCell ref="A253:B253"/>
    <mergeCell ref="E255:F255"/>
    <mergeCell ref="E256:F256"/>
    <mergeCell ref="C257:D257"/>
    <mergeCell ref="A258:G258"/>
    <mergeCell ref="A246:B246"/>
    <mergeCell ref="E249:F249"/>
    <mergeCell ref="E250:F250"/>
    <mergeCell ref="C251:D251"/>
    <mergeCell ref="A252:G252"/>
    <mergeCell ref="A268:B268"/>
    <mergeCell ref="E271:F271"/>
    <mergeCell ref="A272:B272"/>
    <mergeCell ref="E276:F276"/>
    <mergeCell ref="A277:B277"/>
    <mergeCell ref="A259:B259"/>
    <mergeCell ref="E264:F264"/>
    <mergeCell ref="E265:F265"/>
    <mergeCell ref="C266:D266"/>
    <mergeCell ref="A267:G267"/>
    <mergeCell ref="E293:F293"/>
    <mergeCell ref="A294:B294"/>
    <mergeCell ref="E297:F297"/>
    <mergeCell ref="E298:F298"/>
    <mergeCell ref="C299:D299"/>
    <mergeCell ref="E287:F287"/>
    <mergeCell ref="E288:F288"/>
    <mergeCell ref="C289:D289"/>
    <mergeCell ref="A290:G290"/>
    <mergeCell ref="A291:B291"/>
    <mergeCell ref="A312:B312"/>
    <mergeCell ref="E319:F319"/>
    <mergeCell ref="E320:F320"/>
    <mergeCell ref="C321:D321"/>
    <mergeCell ref="A322:G322"/>
    <mergeCell ref="A300:G300"/>
    <mergeCell ref="A301:B301"/>
    <mergeCell ref="E305:F305"/>
    <mergeCell ref="A306:B306"/>
    <mergeCell ref="E311:F311"/>
    <mergeCell ref="E335:F335"/>
    <mergeCell ref="E336:F336"/>
    <mergeCell ref="C337:D337"/>
    <mergeCell ref="A338:G338"/>
    <mergeCell ref="A339:B339"/>
    <mergeCell ref="A323:B323"/>
    <mergeCell ref="E327:F327"/>
    <mergeCell ref="A328:B328"/>
    <mergeCell ref="E330:F330"/>
    <mergeCell ref="A331:B331"/>
    <mergeCell ref="E352:F352"/>
    <mergeCell ref="C353:D353"/>
    <mergeCell ref="A354:G354"/>
    <mergeCell ref="A355:B355"/>
    <mergeCell ref="E359:F359"/>
    <mergeCell ref="E343:F343"/>
    <mergeCell ref="A344:B344"/>
    <mergeCell ref="E346:F346"/>
    <mergeCell ref="A347:B347"/>
    <mergeCell ref="E351:F351"/>
    <mergeCell ref="C369:D369"/>
    <mergeCell ref="A370:G370"/>
    <mergeCell ref="A371:B371"/>
    <mergeCell ref="E375:F375"/>
    <mergeCell ref="A376:B376"/>
    <mergeCell ref="A360:B360"/>
    <mergeCell ref="E362:F362"/>
    <mergeCell ref="A363:B363"/>
    <mergeCell ref="E367:F367"/>
    <mergeCell ref="E368:F368"/>
    <mergeCell ref="A386:G386"/>
    <mergeCell ref="A387:B387"/>
    <mergeCell ref="E391:F391"/>
    <mergeCell ref="A392:B392"/>
    <mergeCell ref="E394:F394"/>
    <mergeCell ref="E378:F378"/>
    <mergeCell ref="A379:B379"/>
    <mergeCell ref="E383:F383"/>
    <mergeCell ref="E384:F384"/>
    <mergeCell ref="C385:D385"/>
    <mergeCell ref="A403:B403"/>
    <mergeCell ref="E407:F407"/>
    <mergeCell ref="A408:B408"/>
    <mergeCell ref="E410:F410"/>
    <mergeCell ref="A411:B411"/>
    <mergeCell ref="A395:B395"/>
    <mergeCell ref="E399:F399"/>
    <mergeCell ref="E400:F400"/>
    <mergeCell ref="C401:D401"/>
    <mergeCell ref="A402:G402"/>
    <mergeCell ref="E423:F423"/>
    <mergeCell ref="A424:B424"/>
    <mergeCell ref="E426:F426"/>
    <mergeCell ref="A427:B427"/>
    <mergeCell ref="E430:F430"/>
    <mergeCell ref="E415:F415"/>
    <mergeCell ref="E416:F416"/>
    <mergeCell ref="C417:D417"/>
    <mergeCell ref="A418:G418"/>
    <mergeCell ref="A419:B419"/>
    <mergeCell ref="A439:B439"/>
    <mergeCell ref="E441:F441"/>
    <mergeCell ref="A442:B442"/>
    <mergeCell ref="E445:F445"/>
    <mergeCell ref="E446:F446"/>
    <mergeCell ref="E431:F431"/>
    <mergeCell ref="C432:D432"/>
    <mergeCell ref="A433:G433"/>
    <mergeCell ref="A434:B434"/>
    <mergeCell ref="E438:F438"/>
    <mergeCell ref="E456:F456"/>
    <mergeCell ref="A457:B457"/>
    <mergeCell ref="E461:F461"/>
    <mergeCell ref="E462:F462"/>
    <mergeCell ref="C463:D463"/>
    <mergeCell ref="C447:D447"/>
    <mergeCell ref="A448:G448"/>
    <mergeCell ref="A449:B449"/>
    <mergeCell ref="E453:F453"/>
    <mergeCell ref="A454:B454"/>
    <mergeCell ref="A473:B473"/>
    <mergeCell ref="E477:F477"/>
    <mergeCell ref="E478:F478"/>
    <mergeCell ref="C479:D479"/>
    <mergeCell ref="A480:G480"/>
    <mergeCell ref="A464:G464"/>
    <mergeCell ref="A465:B465"/>
    <mergeCell ref="E469:F469"/>
    <mergeCell ref="A470:B470"/>
    <mergeCell ref="E472:F472"/>
    <mergeCell ref="E493:F493"/>
    <mergeCell ref="E494:F494"/>
    <mergeCell ref="C495:D495"/>
    <mergeCell ref="A496:G496"/>
    <mergeCell ref="A497:B497"/>
    <mergeCell ref="A481:B481"/>
    <mergeCell ref="E485:F485"/>
    <mergeCell ref="A486:B486"/>
    <mergeCell ref="E488:F488"/>
    <mergeCell ref="A489:B489"/>
    <mergeCell ref="E509:F509"/>
    <mergeCell ref="C510:D510"/>
    <mergeCell ref="A511:G511"/>
    <mergeCell ref="A512:B512"/>
    <mergeCell ref="E521:F521"/>
    <mergeCell ref="E501:F501"/>
    <mergeCell ref="A502:B502"/>
    <mergeCell ref="E504:F504"/>
    <mergeCell ref="A505:B505"/>
    <mergeCell ref="E508:F508"/>
    <mergeCell ref="C544:D544"/>
    <mergeCell ref="A545:G545"/>
    <mergeCell ref="A546:B546"/>
    <mergeCell ref="E553:F553"/>
    <mergeCell ref="A554:B554"/>
    <mergeCell ref="A522:B522"/>
    <mergeCell ref="E527:F527"/>
    <mergeCell ref="A528:B528"/>
    <mergeCell ref="E542:F542"/>
    <mergeCell ref="E543:F543"/>
    <mergeCell ref="A576:G576"/>
    <mergeCell ref="A577:B577"/>
    <mergeCell ref="E581:F581"/>
    <mergeCell ref="A582:B582"/>
    <mergeCell ref="E587:F587"/>
    <mergeCell ref="E559:F559"/>
    <mergeCell ref="A560:B560"/>
    <mergeCell ref="E573:F573"/>
    <mergeCell ref="E574:F574"/>
    <mergeCell ref="C575:D575"/>
    <mergeCell ref="A599:B599"/>
    <mergeCell ref="E603:F603"/>
    <mergeCell ref="A604:B604"/>
    <mergeCell ref="E609:F609"/>
    <mergeCell ref="A610:B610"/>
    <mergeCell ref="A588:B588"/>
    <mergeCell ref="E595:F595"/>
    <mergeCell ref="E596:F596"/>
    <mergeCell ref="C597:D597"/>
    <mergeCell ref="A598:G598"/>
    <mergeCell ref="E625:F625"/>
    <mergeCell ref="A626:B626"/>
    <mergeCell ref="E631:F631"/>
    <mergeCell ref="A632:B632"/>
    <mergeCell ref="E639:F639"/>
    <mergeCell ref="E617:F617"/>
    <mergeCell ref="E618:F618"/>
    <mergeCell ref="C619:D619"/>
    <mergeCell ref="A620:G620"/>
    <mergeCell ref="A621:B621"/>
    <mergeCell ref="A648:B648"/>
    <mergeCell ref="E653:F653"/>
    <mergeCell ref="A654:B654"/>
    <mergeCell ref="E661:F661"/>
    <mergeCell ref="E662:F662"/>
    <mergeCell ref="E640:F640"/>
    <mergeCell ref="C641:D641"/>
    <mergeCell ref="A642:G642"/>
    <mergeCell ref="A643:B643"/>
    <mergeCell ref="E647:F647"/>
    <mergeCell ref="E671:F671"/>
    <mergeCell ref="A672:B672"/>
    <mergeCell ref="E676:F676"/>
    <mergeCell ref="E677:F677"/>
    <mergeCell ref="C678:D678"/>
    <mergeCell ref="C663:D663"/>
    <mergeCell ref="A664:G664"/>
    <mergeCell ref="A665:B665"/>
    <mergeCell ref="E668:F668"/>
    <mergeCell ref="A669:B669"/>
    <mergeCell ref="E687:F687"/>
    <mergeCell ref="A688:B688"/>
    <mergeCell ref="E690:F690"/>
    <mergeCell ref="E691:F691"/>
    <mergeCell ref="C692:D692"/>
    <mergeCell ref="A679:G679"/>
    <mergeCell ref="A680:G680"/>
    <mergeCell ref="A681:B681"/>
    <mergeCell ref="E684:F684"/>
    <mergeCell ref="A685:B685"/>
    <mergeCell ref="A701:B701"/>
    <mergeCell ref="E703:F703"/>
    <mergeCell ref="E704:F704"/>
    <mergeCell ref="C705:D705"/>
    <mergeCell ref="A706:G706"/>
    <mergeCell ref="A693:G693"/>
    <mergeCell ref="A694:B694"/>
    <mergeCell ref="E697:F697"/>
    <mergeCell ref="A698:B698"/>
    <mergeCell ref="E700:F700"/>
    <mergeCell ref="C714:D714"/>
    <mergeCell ref="A715:G715"/>
    <mergeCell ref="A716:B716"/>
    <mergeCell ref="E718:F718"/>
    <mergeCell ref="A719:B719"/>
    <mergeCell ref="A707:B707"/>
    <mergeCell ref="E709:F709"/>
    <mergeCell ref="A710:B710"/>
    <mergeCell ref="E712:F712"/>
    <mergeCell ref="E713:F713"/>
    <mergeCell ref="E738:F738"/>
    <mergeCell ref="A739:B739"/>
    <mergeCell ref="E741:F741"/>
    <mergeCell ref="A742:B742"/>
    <mergeCell ref="E745:F745"/>
    <mergeCell ref="E731:F731"/>
    <mergeCell ref="E732:F732"/>
    <mergeCell ref="C733:D733"/>
    <mergeCell ref="A734:G734"/>
    <mergeCell ref="A735:B735"/>
    <mergeCell ref="E755:F755"/>
    <mergeCell ref="C756:D756"/>
    <mergeCell ref="A757:G757"/>
    <mergeCell ref="A758:B758"/>
    <mergeCell ref="E763:F763"/>
    <mergeCell ref="E746:F746"/>
    <mergeCell ref="C747:D747"/>
    <mergeCell ref="A748:G748"/>
    <mergeCell ref="A749:B749"/>
    <mergeCell ref="E754:F754"/>
    <mergeCell ref="E773:F773"/>
    <mergeCell ref="C774:D774"/>
    <mergeCell ref="A775:G775"/>
    <mergeCell ref="A776:B776"/>
    <mergeCell ref="E781:F781"/>
    <mergeCell ref="E764:F764"/>
    <mergeCell ref="C765:D765"/>
    <mergeCell ref="A766:G766"/>
    <mergeCell ref="A767:B767"/>
    <mergeCell ref="E772:F772"/>
    <mergeCell ref="E791:F791"/>
    <mergeCell ref="C792:D792"/>
    <mergeCell ref="A793:G793"/>
    <mergeCell ref="A794:B794"/>
    <mergeCell ref="E796:F796"/>
    <mergeCell ref="E782:F782"/>
    <mergeCell ref="C783:D783"/>
    <mergeCell ref="A784:G784"/>
    <mergeCell ref="A785:B785"/>
    <mergeCell ref="E790:F790"/>
    <mergeCell ref="E803:F803"/>
    <mergeCell ref="C804:D804"/>
    <mergeCell ref="A805:G805"/>
    <mergeCell ref="A806:B806"/>
    <mergeCell ref="E808:F808"/>
    <mergeCell ref="E797:F797"/>
    <mergeCell ref="C798:D798"/>
    <mergeCell ref="A799:G799"/>
    <mergeCell ref="A800:B800"/>
    <mergeCell ref="E802:F802"/>
    <mergeCell ref="E815:F815"/>
    <mergeCell ref="C816:D816"/>
    <mergeCell ref="A817:G817"/>
    <mergeCell ref="A818:B818"/>
    <mergeCell ref="E820:F820"/>
    <mergeCell ref="E809:F809"/>
    <mergeCell ref="C810:D810"/>
    <mergeCell ref="A811:G811"/>
    <mergeCell ref="A812:B812"/>
    <mergeCell ref="E814:F814"/>
    <mergeCell ref="E827:F827"/>
    <mergeCell ref="C828:D828"/>
    <mergeCell ref="A829:G829"/>
    <mergeCell ref="A830:B830"/>
    <mergeCell ref="E834:F834"/>
    <mergeCell ref="E821:F821"/>
    <mergeCell ref="C822:D822"/>
    <mergeCell ref="A823:G823"/>
    <mergeCell ref="A824:B824"/>
    <mergeCell ref="E826:F826"/>
    <mergeCell ref="A844:B844"/>
    <mergeCell ref="E846:F846"/>
    <mergeCell ref="A847:B847"/>
    <mergeCell ref="E852:F852"/>
    <mergeCell ref="E853:F853"/>
    <mergeCell ref="A835:B835"/>
    <mergeCell ref="E840:F840"/>
    <mergeCell ref="E841:F841"/>
    <mergeCell ref="C842:D842"/>
    <mergeCell ref="A843:G843"/>
    <mergeCell ref="E865:F865"/>
    <mergeCell ref="A866:B866"/>
    <mergeCell ref="E869:F869"/>
    <mergeCell ref="E870:F870"/>
    <mergeCell ref="C871:D871"/>
    <mergeCell ref="C854:D854"/>
    <mergeCell ref="A855:G855"/>
    <mergeCell ref="A856:B856"/>
    <mergeCell ref="E859:F859"/>
    <mergeCell ref="A860:B860"/>
    <mergeCell ref="A880:B880"/>
    <mergeCell ref="E885:F885"/>
    <mergeCell ref="E886:F886"/>
    <mergeCell ref="C887:D887"/>
    <mergeCell ref="A888:G888"/>
    <mergeCell ref="A872:G872"/>
    <mergeCell ref="A873:B873"/>
    <mergeCell ref="E875:F875"/>
    <mergeCell ref="A876:B876"/>
    <mergeCell ref="E879:F879"/>
    <mergeCell ref="C901:D901"/>
    <mergeCell ref="A902:G902"/>
    <mergeCell ref="A903:B903"/>
    <mergeCell ref="E905:F905"/>
    <mergeCell ref="E906:F906"/>
    <mergeCell ref="A889:B889"/>
    <mergeCell ref="E891:F891"/>
    <mergeCell ref="A892:B892"/>
    <mergeCell ref="E899:F899"/>
    <mergeCell ref="E900:F900"/>
    <mergeCell ref="C913:D913"/>
    <mergeCell ref="A914:G914"/>
    <mergeCell ref="A915:B915"/>
    <mergeCell ref="E919:F919"/>
    <mergeCell ref="A920:B920"/>
    <mergeCell ref="C907:D907"/>
    <mergeCell ref="A908:G908"/>
    <mergeCell ref="A909:B909"/>
    <mergeCell ref="E911:F911"/>
    <mergeCell ref="E912:F912"/>
    <mergeCell ref="A930:G930"/>
    <mergeCell ref="A931:B931"/>
    <mergeCell ref="E933:F933"/>
    <mergeCell ref="A934:B934"/>
    <mergeCell ref="E936:F936"/>
    <mergeCell ref="E924:F924"/>
    <mergeCell ref="A925:B925"/>
    <mergeCell ref="E927:F927"/>
    <mergeCell ref="E928:F928"/>
    <mergeCell ref="C929:D929"/>
    <mergeCell ref="A952:B952"/>
    <mergeCell ref="E954:F954"/>
    <mergeCell ref="A955:B955"/>
    <mergeCell ref="E957:F957"/>
    <mergeCell ref="E958:F958"/>
    <mergeCell ref="A937:B937"/>
    <mergeCell ref="E948:F948"/>
    <mergeCell ref="E949:F949"/>
    <mergeCell ref="C950:D950"/>
    <mergeCell ref="A951:G951"/>
    <mergeCell ref="E966:F966"/>
    <mergeCell ref="A967:B967"/>
    <mergeCell ref="E977:F977"/>
    <mergeCell ref="E978:F978"/>
    <mergeCell ref="C979:D979"/>
    <mergeCell ref="C959:D959"/>
    <mergeCell ref="A960:G960"/>
    <mergeCell ref="A961:B961"/>
    <mergeCell ref="E963:F963"/>
    <mergeCell ref="A964:B964"/>
    <mergeCell ref="A989:B989"/>
    <mergeCell ref="E993:F993"/>
    <mergeCell ref="E994:F994"/>
    <mergeCell ref="C995:D995"/>
    <mergeCell ref="A996:G996"/>
    <mergeCell ref="A980:G980"/>
    <mergeCell ref="A981:B981"/>
    <mergeCell ref="E984:F984"/>
    <mergeCell ref="A985:B985"/>
    <mergeCell ref="E988:F988"/>
    <mergeCell ref="E1020:F1020"/>
    <mergeCell ref="E1021:F1021"/>
    <mergeCell ref="C1022:D1022"/>
    <mergeCell ref="A1023:G1023"/>
    <mergeCell ref="A1024:B1024"/>
    <mergeCell ref="A997:B997"/>
    <mergeCell ref="E1000:F1000"/>
    <mergeCell ref="A1001:B1001"/>
    <mergeCell ref="E1006:F1006"/>
    <mergeCell ref="A1007:B1007"/>
    <mergeCell ref="E1043:F1043"/>
    <mergeCell ref="C1044:D1044"/>
    <mergeCell ref="A1045:G1045"/>
    <mergeCell ref="A1046:B1046"/>
    <mergeCell ref="E1049:F1049"/>
    <mergeCell ref="E1027:F1027"/>
    <mergeCell ref="A1028:B1028"/>
    <mergeCell ref="E1033:F1033"/>
    <mergeCell ref="A1034:B1034"/>
    <mergeCell ref="E1042:F1042"/>
    <mergeCell ref="C1060:D1060"/>
    <mergeCell ref="A1061:G1061"/>
    <mergeCell ref="A1062:B1062"/>
    <mergeCell ref="E1065:F1065"/>
    <mergeCell ref="A1066:B1066"/>
    <mergeCell ref="A1050:B1050"/>
    <mergeCell ref="E1053:F1053"/>
    <mergeCell ref="A1054:B1054"/>
    <mergeCell ref="E1058:F1058"/>
    <mergeCell ref="E1059:F1059"/>
    <mergeCell ref="A1077:G1077"/>
    <mergeCell ref="A1078:B1078"/>
    <mergeCell ref="E1081:F1081"/>
    <mergeCell ref="A1082:B1082"/>
    <mergeCell ref="E1085:F1085"/>
    <mergeCell ref="E1069:F1069"/>
    <mergeCell ref="A1070:B1070"/>
    <mergeCell ref="E1074:F1074"/>
    <mergeCell ref="E1075:F1075"/>
    <mergeCell ref="C1076:D1076"/>
    <mergeCell ref="A1094:B1094"/>
    <mergeCell ref="E1097:F1097"/>
    <mergeCell ref="A1098:B1098"/>
    <mergeCell ref="E1101:F1101"/>
    <mergeCell ref="A1102:B1102"/>
    <mergeCell ref="A1086:B1086"/>
    <mergeCell ref="E1090:F1090"/>
    <mergeCell ref="E1091:F1091"/>
    <mergeCell ref="C1092:D1092"/>
    <mergeCell ref="A1093:G1093"/>
    <mergeCell ref="E1113:F1113"/>
    <mergeCell ref="A1114:B1114"/>
    <mergeCell ref="E1117:F1117"/>
    <mergeCell ref="A1118:B1118"/>
    <mergeCell ref="E1122:F1122"/>
    <mergeCell ref="E1106:F1106"/>
    <mergeCell ref="E1107:F1107"/>
    <mergeCell ref="C1108:D1108"/>
    <mergeCell ref="A1109:G1109"/>
    <mergeCell ref="A1110:B1110"/>
    <mergeCell ref="A1130:B1130"/>
    <mergeCell ref="E1133:F1133"/>
    <mergeCell ref="A1134:B1134"/>
    <mergeCell ref="E1138:F1138"/>
    <mergeCell ref="E1139:F1139"/>
    <mergeCell ref="E1123:F1123"/>
    <mergeCell ref="C1124:D1124"/>
    <mergeCell ref="A1125:G1125"/>
    <mergeCell ref="A1126:B1126"/>
    <mergeCell ref="E1129:F1129"/>
    <mergeCell ref="E1149:F1149"/>
    <mergeCell ref="A1150:B1150"/>
    <mergeCell ref="E1154:F1154"/>
    <mergeCell ref="E1155:F1155"/>
    <mergeCell ref="C1156:D1156"/>
    <mergeCell ref="C1140:D1140"/>
    <mergeCell ref="A1141:G1141"/>
    <mergeCell ref="A1142:B1142"/>
    <mergeCell ref="E1145:F1145"/>
    <mergeCell ref="A1146:B1146"/>
    <mergeCell ref="E1174:F1174"/>
    <mergeCell ref="C1175:D1175"/>
    <mergeCell ref="A1176:G1176"/>
    <mergeCell ref="A1177:B1177"/>
    <mergeCell ref="E1179:F1179"/>
    <mergeCell ref="A1157:G1157"/>
    <mergeCell ref="A1158:B1158"/>
    <mergeCell ref="E1160:F1160"/>
    <mergeCell ref="A1161:B1161"/>
    <mergeCell ref="E1173:F1173"/>
    <mergeCell ref="C1192:D1192"/>
    <mergeCell ref="A1193:G1193"/>
    <mergeCell ref="A1194:B1194"/>
    <mergeCell ref="E1197:F1197"/>
    <mergeCell ref="A1198:B1198"/>
    <mergeCell ref="A1180:B1180"/>
    <mergeCell ref="E1182:F1182"/>
    <mergeCell ref="A1183:B1183"/>
    <mergeCell ref="E1190:F1190"/>
    <mergeCell ref="E1191:F1191"/>
    <mergeCell ref="E1211:F1211"/>
    <mergeCell ref="A1212:B1212"/>
    <mergeCell ref="E1218:F1218"/>
    <mergeCell ref="E1219:F1219"/>
    <mergeCell ref="C1220:D1220"/>
    <mergeCell ref="E1204:F1204"/>
    <mergeCell ref="E1205:F1205"/>
    <mergeCell ref="C1206:D1206"/>
    <mergeCell ref="A1207:G1207"/>
    <mergeCell ref="A1208:B1208"/>
    <mergeCell ref="E1233:F1233"/>
    <mergeCell ref="C1234:D1234"/>
    <mergeCell ref="A1235:G1235"/>
    <mergeCell ref="A1236:B1236"/>
    <mergeCell ref="E1239:F1239"/>
    <mergeCell ref="A1221:G1221"/>
    <mergeCell ref="A1222:B1222"/>
    <mergeCell ref="E1225:F1225"/>
    <mergeCell ref="A1226:B1226"/>
    <mergeCell ref="E1232:F1232"/>
    <mergeCell ref="C1252:D1252"/>
    <mergeCell ref="A1253:G1253"/>
    <mergeCell ref="A1254:B1254"/>
    <mergeCell ref="E1256:F1256"/>
    <mergeCell ref="A1257:B1257"/>
    <mergeCell ref="A1240:B1240"/>
    <mergeCell ref="E1244:F1244"/>
    <mergeCell ref="A1245:B1245"/>
    <mergeCell ref="E1250:F1250"/>
    <mergeCell ref="E1251:F1251"/>
    <mergeCell ref="A1269:G1269"/>
    <mergeCell ref="A1270:B1270"/>
    <mergeCell ref="E1274:F1274"/>
    <mergeCell ref="A1275:B1275"/>
    <mergeCell ref="E1279:F1279"/>
    <mergeCell ref="E1259:F1259"/>
    <mergeCell ref="A1260:B1260"/>
    <mergeCell ref="E1266:F1266"/>
    <mergeCell ref="E1267:F1267"/>
    <mergeCell ref="C1268:D1268"/>
    <mergeCell ref="A1287:B1287"/>
    <mergeCell ref="E1292:F1292"/>
    <mergeCell ref="E1293:F1293"/>
    <mergeCell ref="C1294:D1294"/>
    <mergeCell ref="A1295:G1295"/>
    <mergeCell ref="A1280:B1280"/>
    <mergeCell ref="E1283:F1283"/>
    <mergeCell ref="E1284:F1284"/>
    <mergeCell ref="C1285:D1285"/>
    <mergeCell ref="A1286:G1286"/>
    <mergeCell ref="E1313:F1313"/>
    <mergeCell ref="E1314:F1314"/>
    <mergeCell ref="C1315:D1315"/>
    <mergeCell ref="A1316:G1316"/>
    <mergeCell ref="A1317:B1317"/>
    <mergeCell ref="A1296:B1296"/>
    <mergeCell ref="E1299:F1299"/>
    <mergeCell ref="A1300:B1300"/>
    <mergeCell ref="E1303:F1303"/>
    <mergeCell ref="A1304:B1304"/>
    <mergeCell ref="E1326:F1326"/>
    <mergeCell ref="A1327:B1327"/>
    <mergeCell ref="E1329:F1329"/>
    <mergeCell ref="E1330:F1330"/>
    <mergeCell ref="C1331:D1331"/>
    <mergeCell ref="E1320:F1320"/>
    <mergeCell ref="E1321:F1321"/>
    <mergeCell ref="C1322:D1322"/>
    <mergeCell ref="A1323:G1323"/>
    <mergeCell ref="A1324:B1324"/>
    <mergeCell ref="A1340:B1340"/>
    <mergeCell ref="E1343:F1343"/>
    <mergeCell ref="E1344:F1344"/>
    <mergeCell ref="C1345:D1345"/>
    <mergeCell ref="A1346:G1346"/>
    <mergeCell ref="A1332:G1332"/>
    <mergeCell ref="A1333:B1333"/>
    <mergeCell ref="E1335:F1335"/>
    <mergeCell ref="A1336:B1336"/>
    <mergeCell ref="E1339:F1339"/>
    <mergeCell ref="E1369:F1369"/>
    <mergeCell ref="E1370:F1370"/>
    <mergeCell ref="C1371:D1371"/>
    <mergeCell ref="A1372:G1372"/>
    <mergeCell ref="A1373:B1373"/>
    <mergeCell ref="A1347:B1347"/>
    <mergeCell ref="E1351:F1351"/>
    <mergeCell ref="A1352:B1352"/>
    <mergeCell ref="E1357:F1357"/>
    <mergeCell ref="A1358:B1358"/>
    <mergeCell ref="E1392:F1392"/>
    <mergeCell ref="C1393:D1393"/>
    <mergeCell ref="A1394:G1394"/>
    <mergeCell ref="A1395:B1395"/>
    <mergeCell ref="E1401:F1401"/>
    <mergeCell ref="E1377:F1377"/>
    <mergeCell ref="A1378:B1378"/>
    <mergeCell ref="E1382:F1382"/>
    <mergeCell ref="A1383:B1383"/>
    <mergeCell ref="E1391:F1391"/>
    <mergeCell ref="C1417:D1417"/>
    <mergeCell ref="A1418:G1418"/>
    <mergeCell ref="A1419:B1419"/>
    <mergeCell ref="E1422:F1422"/>
    <mergeCell ref="A1423:B1423"/>
    <mergeCell ref="A1402:B1402"/>
    <mergeCell ref="E1408:F1408"/>
    <mergeCell ref="A1409:B1409"/>
    <mergeCell ref="E1415:F1415"/>
    <mergeCell ref="E1416:F1416"/>
    <mergeCell ref="A1434:G1434"/>
    <mergeCell ref="A1435:B1435"/>
    <mergeCell ref="E1438:F1438"/>
    <mergeCell ref="A1439:B1439"/>
    <mergeCell ref="E1442:F1442"/>
    <mergeCell ref="E1427:F1427"/>
    <mergeCell ref="A1428:B1428"/>
    <mergeCell ref="E1431:F1431"/>
    <mergeCell ref="E1432:F1432"/>
    <mergeCell ref="C1433:D1433"/>
    <mergeCell ref="A1450:B1450"/>
    <mergeCell ref="E1453:F1453"/>
    <mergeCell ref="A1454:B1454"/>
    <mergeCell ref="E1456:F1456"/>
    <mergeCell ref="E1457:F1457"/>
    <mergeCell ref="A1443:B1443"/>
    <mergeCell ref="E1446:F1446"/>
    <mergeCell ref="E1447:F1447"/>
    <mergeCell ref="C1448:D1448"/>
    <mergeCell ref="A1449:G1449"/>
    <mergeCell ref="E1466:F1466"/>
    <mergeCell ref="E1467:F1467"/>
    <mergeCell ref="C1468:D1468"/>
    <mergeCell ref="A1469:G1469"/>
    <mergeCell ref="A1470:B1470"/>
    <mergeCell ref="C1458:D1458"/>
    <mergeCell ref="A1459:G1459"/>
    <mergeCell ref="A1460:B1460"/>
    <mergeCell ref="E1463:F1463"/>
    <mergeCell ref="A1464:B1464"/>
    <mergeCell ref="A1479:G1479"/>
    <mergeCell ref="A1480:B1480"/>
    <mergeCell ref="E1483:F1483"/>
    <mergeCell ref="A1484:B1484"/>
    <mergeCell ref="E1487:F1487"/>
    <mergeCell ref="E1473:F1473"/>
    <mergeCell ref="A1474:B1474"/>
    <mergeCell ref="E1476:F1476"/>
    <mergeCell ref="E1477:F1477"/>
    <mergeCell ref="C1478:D1478"/>
    <mergeCell ref="A1494:B1494"/>
    <mergeCell ref="E1506:F1506"/>
    <mergeCell ref="E1507:F1507"/>
    <mergeCell ref="C1508:D1508"/>
    <mergeCell ref="A1509:G1509"/>
    <mergeCell ref="E1488:F1488"/>
    <mergeCell ref="C1489:D1489"/>
    <mergeCell ref="A1490:G1490"/>
    <mergeCell ref="A1491:B1491"/>
    <mergeCell ref="E1493:F1493"/>
    <mergeCell ref="C1518:D1518"/>
    <mergeCell ref="A1519:G1519"/>
    <mergeCell ref="A1520:B1520"/>
    <mergeCell ref="E1522:F1522"/>
    <mergeCell ref="A1523:B1523"/>
    <mergeCell ref="A1510:B1510"/>
    <mergeCell ref="E1512:F1512"/>
    <mergeCell ref="A1513:B1513"/>
    <mergeCell ref="E1516:F1516"/>
    <mergeCell ref="E1517:F1517"/>
    <mergeCell ref="A1537:G1537"/>
    <mergeCell ref="A1538:B1538"/>
    <mergeCell ref="E1540:F1540"/>
    <mergeCell ref="E1541:F1541"/>
    <mergeCell ref="C1542:D1542"/>
    <mergeCell ref="E1526:F1526"/>
    <mergeCell ref="A1527:B1527"/>
    <mergeCell ref="E1534:F1534"/>
    <mergeCell ref="E1535:F1535"/>
    <mergeCell ref="C1536:D1536"/>
    <mergeCell ref="A1549:G1549"/>
    <mergeCell ref="A1550:B1550"/>
    <mergeCell ref="E1552:F1552"/>
    <mergeCell ref="E1553:F1553"/>
    <mergeCell ref="C1554:D1554"/>
    <mergeCell ref="A1543:G1543"/>
    <mergeCell ref="A1544:B1544"/>
    <mergeCell ref="E1546:F1546"/>
    <mergeCell ref="E1547:F1547"/>
    <mergeCell ref="C1548:D1548"/>
    <mergeCell ref="A1561:G1561"/>
    <mergeCell ref="A1562:G1562"/>
    <mergeCell ref="E1563:F1563"/>
    <mergeCell ref="C1564:D1564"/>
    <mergeCell ref="A1565:G1565"/>
    <mergeCell ref="A1555:G1555"/>
    <mergeCell ref="A1556:B1556"/>
    <mergeCell ref="E1558:F1558"/>
    <mergeCell ref="E1559:F1559"/>
    <mergeCell ref="C1560:D1560"/>
    <mergeCell ref="A1572:B1572"/>
    <mergeCell ref="E1574:F1574"/>
    <mergeCell ref="E1575:F1575"/>
    <mergeCell ref="C1576:D1576"/>
    <mergeCell ref="A1577:G1577"/>
    <mergeCell ref="A1566:B1566"/>
    <mergeCell ref="E1568:F1568"/>
    <mergeCell ref="E1569:F1569"/>
    <mergeCell ref="C1570:D1570"/>
    <mergeCell ref="A1571:G1571"/>
    <mergeCell ref="A1584:B1584"/>
    <mergeCell ref="E1586:F1586"/>
    <mergeCell ref="E1587:F1587"/>
    <mergeCell ref="C1588:D1588"/>
    <mergeCell ref="A1589:G1589"/>
    <mergeCell ref="A1578:B1578"/>
    <mergeCell ref="E1580:F1580"/>
    <mergeCell ref="E1581:F1581"/>
    <mergeCell ref="C1582:D1582"/>
    <mergeCell ref="A1583:G1583"/>
    <mergeCell ref="A1602:B1602"/>
    <mergeCell ref="E1609:F1609"/>
    <mergeCell ref="E1610:F1610"/>
    <mergeCell ref="A1596:B1596"/>
    <mergeCell ref="E1598:F1598"/>
    <mergeCell ref="E1599:F1599"/>
    <mergeCell ref="C1600:D1600"/>
    <mergeCell ref="A1601:G1601"/>
    <mergeCell ref="A1590:B1590"/>
    <mergeCell ref="E1592:F1592"/>
    <mergeCell ref="E1593:F1593"/>
    <mergeCell ref="C1594:D1594"/>
    <mergeCell ref="A1595:G1595"/>
  </mergeCells>
  <printOptions/>
  <pageMargins left="0.2777777777777778" right="0.2777777777777778" top="0.2777777777777778" bottom="0.2777777777777778" header="0" footer="0"/>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D5"/>
  <sheetViews>
    <sheetView workbookViewId="0" topLeftCell="A1">
      <selection activeCell="A1" sqref="A1:D1"/>
    </sheetView>
  </sheetViews>
  <sheetFormatPr defaultColWidth="9.140625" defaultRowHeight="15"/>
  <cols>
    <col min="1" max="1" width="59.28125" style="0" customWidth="1"/>
    <col min="2" max="2" width="18.7109375" style="0" customWidth="1"/>
    <col min="3" max="3" width="25.00390625" style="0" customWidth="1"/>
    <col min="4" max="4" width="12.421875" style="0" customWidth="1"/>
  </cols>
  <sheetData>
    <row r="1" spans="1:4" ht="15">
      <c r="A1" s="501"/>
      <c r="B1" s="501"/>
      <c r="C1" s="501"/>
      <c r="D1" s="501"/>
    </row>
    <row r="2" spans="1:4" ht="9.95" customHeight="1">
      <c r="A2" s="1"/>
      <c r="B2" s="15" t="s">
        <v>355</v>
      </c>
      <c r="C2" s="1"/>
      <c r="D2" s="1"/>
    </row>
    <row r="3" spans="1:4" ht="55.5" customHeight="1">
      <c r="A3" s="485" t="s">
        <v>1072</v>
      </c>
      <c r="B3" s="486"/>
      <c r="C3" s="486"/>
      <c r="D3" s="486"/>
    </row>
    <row r="4" spans="1:4" ht="9.95" customHeight="1">
      <c r="A4" s="500"/>
      <c r="B4" s="500"/>
      <c r="C4" s="500"/>
      <c r="D4" s="500"/>
    </row>
    <row r="5" spans="1:4" ht="15" customHeight="1">
      <c r="A5" s="1"/>
      <c r="B5" s="1"/>
      <c r="C5" s="21" t="s">
        <v>425</v>
      </c>
      <c r="D5" s="10">
        <v>15</v>
      </c>
    </row>
  </sheetData>
  <mergeCells count="3">
    <mergeCell ref="A1:D1"/>
    <mergeCell ref="A3:D3"/>
    <mergeCell ref="A4:D4"/>
  </mergeCells>
  <printOptions/>
  <pageMargins left="0.2777777777777778" right="0.2777777777777778" top="0.2777777777777778" bottom="0.2777777777777778"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2021-11-17T19:43:23Z</dcterms:created>
  <dcterms:modified xsi:type="dcterms:W3CDTF">2021-12-29T21:08:28Z</dcterms:modified>
  <cp:category/>
  <cp:version/>
  <cp:contentType/>
  <cp:contentStatus/>
</cp:coreProperties>
</file>