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activeTab="0"/>
  </bookViews>
  <sheets>
    <sheet name="PLAN__ORÇAMENTÁRIA_(2)" sheetId="1" r:id="rId1"/>
    <sheet name="CRONOGRAMA_" sheetId="2" r:id="rId2"/>
    <sheet name="proposta_de_preço" sheetId="3" r:id="rId3"/>
    <sheet name="IV_-_Adm" sheetId="4" state="hidden" r:id="rId4"/>
    <sheet name="Adm__Oficial" sheetId="5" r:id="rId5"/>
  </sheets>
  <definedNames>
    <definedName name="_10_1" localSheetId="4">"[1]plan1!#ref!"</definedName>
    <definedName name="_10_1" localSheetId="0">"[1]plan1!#ref!"</definedName>
    <definedName name="a" localSheetId="4">"'[3]memo rera'!#ref!"</definedName>
    <definedName name="a" localSheetId="1">"'[3]memo rera'!#ref!"</definedName>
    <definedName name="a" localSheetId="0">"'[3]memo rera'!#ref!"</definedName>
    <definedName name="A010160100" localSheetId="4">#REF!</definedName>
    <definedName name="A010160100" localSheetId="1">#REF!</definedName>
    <definedName name="A010160100" localSheetId="0">#REF!</definedName>
    <definedName name="A010505000" localSheetId="4">#REF!</definedName>
    <definedName name="A010505000" localSheetId="1">#REF!</definedName>
    <definedName name="A010505000" localSheetId="0">#REF!</definedName>
    <definedName name="A020200010" localSheetId="4">#REF!</definedName>
    <definedName name="A020200010" localSheetId="1">#REF!</definedName>
    <definedName name="A020200010" localSheetId="0">#REF!</definedName>
    <definedName name="A020200080" localSheetId="4">#REF!</definedName>
    <definedName name="A020200080" localSheetId="1">#REF!</definedName>
    <definedName name="A020200080" localSheetId="0">#REF!</definedName>
    <definedName name="A03.020.0851" localSheetId="4">#REF!</definedName>
    <definedName name="A03.020.0851" localSheetId="1">#REF!</definedName>
    <definedName name="A03.020.0851" localSheetId="0">#REF!</definedName>
    <definedName name="A030130010" localSheetId="4">#REF!</definedName>
    <definedName name="A030130010" localSheetId="1">#REF!</definedName>
    <definedName name="A030130010" localSheetId="0">#REF!</definedName>
    <definedName name="A030130011" localSheetId="4">#REF!</definedName>
    <definedName name="A030130011" localSheetId="1">#REF!</definedName>
    <definedName name="A030130011" localSheetId="0">#REF!</definedName>
    <definedName name="A030160501" localSheetId="4">#REF!</definedName>
    <definedName name="A030160501" localSheetId="1">#REF!</definedName>
    <definedName name="A030160501" localSheetId="0">#REF!</definedName>
    <definedName name="A030250100" localSheetId="4">#REF!</definedName>
    <definedName name="A030250100" localSheetId="1">#REF!</definedName>
    <definedName name="A030250100" localSheetId="0">#REF!</definedName>
    <definedName name="A040050130" localSheetId="4">#REF!</definedName>
    <definedName name="A040050130" localSheetId="1">#REF!</definedName>
    <definedName name="A040050130" localSheetId="0">#REF!</definedName>
    <definedName name="A040110511" localSheetId="4">#REF!</definedName>
    <definedName name="A040110511" localSheetId="1">#REF!</definedName>
    <definedName name="A040110511" localSheetId="0">#REF!</definedName>
    <definedName name="A050150050" localSheetId="4">#REF!</definedName>
    <definedName name="A050150050" localSheetId="1">#REF!</definedName>
    <definedName name="A050150050" localSheetId="0">#REF!</definedName>
    <definedName name="A050200140" localSheetId="4">#REF!</definedName>
    <definedName name="A050200140" localSheetId="1">#REF!</definedName>
    <definedName name="A050200140" localSheetId="0">#REF!</definedName>
    <definedName name="A050210050" localSheetId="4">#REF!</definedName>
    <definedName name="A050210050" localSheetId="1">#REF!</definedName>
    <definedName name="A050210050" localSheetId="0">#REF!</definedName>
    <definedName name="A050210100" localSheetId="4">#REF!</definedName>
    <definedName name="A050210100" localSheetId="1">#REF!</definedName>
    <definedName name="A050210100" localSheetId="0">#REF!</definedName>
    <definedName name="A050210750" localSheetId="4">#REF!</definedName>
    <definedName name="A050210750" localSheetId="1">#REF!</definedName>
    <definedName name="A050210750" localSheetId="0">#REF!</definedName>
    <definedName name="a06.004.0320" localSheetId="4">#REF!</definedName>
    <definedName name="a06.004.0320" localSheetId="1">#REF!</definedName>
    <definedName name="a06.004.0320" localSheetId="0">#REF!</definedName>
    <definedName name="A060030500" localSheetId="4">#REF!</definedName>
    <definedName name="A060030500" localSheetId="1">#REF!</definedName>
    <definedName name="A060030500" localSheetId="0">#REF!</definedName>
    <definedName name="A060040300" localSheetId="4">#REF!</definedName>
    <definedName name="A060040300" localSheetId="1">#REF!</definedName>
    <definedName name="A060040300" localSheetId="0">#REF!</definedName>
    <definedName name="A060140120" localSheetId="4">#REF!</definedName>
    <definedName name="A060140120" localSheetId="1">#REF!</definedName>
    <definedName name="A060140120" localSheetId="0">#REF!</definedName>
    <definedName name="A060160120" localSheetId="4">#REF!</definedName>
    <definedName name="A060160120" localSheetId="1">#REF!</definedName>
    <definedName name="A060160120" localSheetId="0">#REF!</definedName>
    <definedName name="A060160410" localSheetId="4">#REF!</definedName>
    <definedName name="A060160410" localSheetId="1">#REF!</definedName>
    <definedName name="A060160410" localSheetId="0">#REF!</definedName>
    <definedName name="A080010030" localSheetId="4">#REF!</definedName>
    <definedName name="A080010030" localSheetId="1">#REF!</definedName>
    <definedName name="A080010030" localSheetId="0">#REF!</definedName>
    <definedName name="A080150100" localSheetId="4">#REF!</definedName>
    <definedName name="A080150100" localSheetId="1">#REF!</definedName>
    <definedName name="A080150100" localSheetId="0">#REF!</definedName>
    <definedName name="A080270120" localSheetId="4">#REF!</definedName>
    <definedName name="A080270120" localSheetId="1">#REF!</definedName>
    <definedName name="A080270120" localSheetId="0">#REF!</definedName>
    <definedName name="A150010310" localSheetId="4">#REF!</definedName>
    <definedName name="A150010310" localSheetId="1">#REF!</definedName>
    <definedName name="A150010310" localSheetId="0">#REF!</definedName>
    <definedName name="A200040031" localSheetId="4">#REF!</definedName>
    <definedName name="A200040031" localSheetId="1">#REF!</definedName>
    <definedName name="A200040031" localSheetId="0">#REF!</definedName>
    <definedName name="A200090011" localSheetId="4">#REF!</definedName>
    <definedName name="A200090011" localSheetId="1">#REF!</definedName>
    <definedName name="A200090011" localSheetId="0">#REF!</definedName>
    <definedName name="A200280200" localSheetId="4">#REF!</definedName>
    <definedName name="A200280200" localSheetId="1">#REF!</definedName>
    <definedName name="A200280200" localSheetId="0">#REF!</definedName>
    <definedName name="aa" localSheetId="4">#REF!</definedName>
    <definedName name="aa" localSheetId="1">#REF!</definedName>
    <definedName name="aa" localSheetId="0">#REF!</definedName>
    <definedName name="alturadocorte" localSheetId="4">#REF!</definedName>
    <definedName name="alturadocorte" localSheetId="1">#REF!</definedName>
    <definedName name="alturadocorte" localSheetId="0">#REF!</definedName>
    <definedName name="ANA" localSheetId="4">#REF!</definedName>
    <definedName name="ANA" localSheetId="1">#REF!</definedName>
    <definedName name="ANA" localSheetId="0">#REF!</definedName>
    <definedName name="ara" localSheetId="0">#REF!</definedName>
    <definedName name="_xlnm.Print_Area" localSheetId="4">'Adm__Oficial'!$A$1:$I$50</definedName>
    <definedName name="_xlnm.Print_Area" localSheetId="1">'CRONOGRAMA_'!$A$1:$T$12</definedName>
    <definedName name="_xlnm.Print_Area" localSheetId="3">'IV_-_Adm'!$A$1:$H$41</definedName>
    <definedName name="_xlnm.Print_Area" localSheetId="0">'PLAN__ORÇAMENTÁRIA_(2)'!$A$1:$H$23</definedName>
    <definedName name="_xlnm.Print_Area" localSheetId="2">'proposta_de_preço'!$A$1:$J$20</definedName>
    <definedName name="b" localSheetId="4">"'[3]memo rera'!#ref!"</definedName>
    <definedName name="b" localSheetId="1">"'[3]memo rera'!#ref!"</definedName>
    <definedName name="b" localSheetId="0">"'[3]memo rera'!#ref!"</definedName>
    <definedName name="B___SISTEMA_DE_MACRODRENAGEM" localSheetId="4">"'[5]tab. procv 1'!#ref!"</definedName>
    <definedName name="B___SISTEMA_DE_MACRODRENAGEM" localSheetId="1">"'[5]tab. procv 1'!#ref!"</definedName>
    <definedName name="B___SISTEMA_DE_MACRODRENAGEM" localSheetId="0">"'[5]tab. procv 1'!#ref!"</definedName>
    <definedName name="BASE" localSheetId="4">#REF!</definedName>
    <definedName name="BASE" localSheetId="1">#REF!</definedName>
    <definedName name="BASE" localSheetId="0">#REF!</definedName>
    <definedName name="botafora" localSheetId="4">#REF!</definedName>
    <definedName name="botafora" localSheetId="1">#REF!</definedName>
    <definedName name="botafora" localSheetId="0">#REF!</definedName>
    <definedName name="brita" localSheetId="4">#REF!</definedName>
    <definedName name="brita" localSheetId="1">#REF!</definedName>
    <definedName name="brita" localSheetId="0">#REF!</definedName>
    <definedName name="bstc20" localSheetId="4">#REF!</definedName>
    <definedName name="bstc20" localSheetId="1">#REF!</definedName>
    <definedName name="bstc20" localSheetId="0">#REF!</definedName>
    <definedName name="bstc40" localSheetId="4">#REF!</definedName>
    <definedName name="bstc40" localSheetId="1">#REF!</definedName>
    <definedName name="bstc40" localSheetId="0">#REF!</definedName>
    <definedName name="bstc60" localSheetId="4">#REF!</definedName>
    <definedName name="bstc60" localSheetId="1">#REF!</definedName>
    <definedName name="bstc60" localSheetId="0">#REF!</definedName>
    <definedName name="bstc80" localSheetId="4">#REF!</definedName>
    <definedName name="bstc80" localSheetId="1">#REF!</definedName>
    <definedName name="bstc80" localSheetId="0">#REF!</definedName>
    <definedName name="BuiltIn_Print_Titles" localSheetId="4">#REF!</definedName>
    <definedName name="BuiltIn_Print_Titles" localSheetId="1">#REF!</definedName>
    <definedName name="BuiltIn_Print_Titles" localSheetId="0">#REF!</definedName>
    <definedName name="caixadecentro" localSheetId="4">#REF!</definedName>
    <definedName name="caixadecentro" localSheetId="1">#REF!</definedName>
    <definedName name="caixadecentro" localSheetId="0">#REF!</definedName>
    <definedName name="Caminhão_Basc_Toco" localSheetId="4">#REF!</definedName>
    <definedName name="Caminhão_Basc_Toco" localSheetId="1">#REF!</definedName>
    <definedName name="Caminhão_Basc_Toco" localSheetId="0">#REF!</definedName>
    <definedName name="cc" localSheetId="4">"'[3]memo rera'!#ref!"</definedName>
    <definedName name="cc" localSheetId="1">"'[3]memo rera'!#ref!"</definedName>
    <definedName name="cc" localSheetId="0">"'[3]memo rera'!#ref!"</definedName>
    <definedName name="CISALHA" localSheetId="4">#REF!</definedName>
    <definedName name="CISALHA" localSheetId="1">#REF!</definedName>
    <definedName name="CISALHA" localSheetId="0">#REF!</definedName>
    <definedName name="cisalhamento" localSheetId="4">#REF!</definedName>
    <definedName name="cisalhamento" localSheetId="1">#REF!</definedName>
    <definedName name="cisalhamento" localSheetId="0">#REF!</definedName>
    <definedName name="comprimento" localSheetId="4">#REF!</definedName>
    <definedName name="comprimento" localSheetId="1">#REF!</definedName>
    <definedName name="comprimento" localSheetId="0">#REF!</definedName>
    <definedName name="CONSOLIDADO" localSheetId="4">#REF!</definedName>
    <definedName name="CONSOLIDADO" localSheetId="1">#REF!</definedName>
    <definedName name="CONSOLIDADO" localSheetId="0">#REF!</definedName>
    <definedName name="const_1" localSheetId="4">#REF!</definedName>
    <definedName name="const_1" localSheetId="1">#REF!</definedName>
    <definedName name="const_1" localSheetId="0">#REF!</definedName>
    <definedName name="CORTE" localSheetId="4">#REF!</definedName>
    <definedName name="CORTE" localSheetId="1">#REF!</definedName>
    <definedName name="CORTE" localSheetId="0">#REF!</definedName>
    <definedName name="cronograma1" localSheetId="4">#REF!</definedName>
    <definedName name="cronograma1" localSheetId="1">#REF!</definedName>
    <definedName name="cronograma1" localSheetId="0">#REF!</definedName>
    <definedName name="d" localSheetId="4">"'[3]memo rera'!#ref!"</definedName>
    <definedName name="d" localSheetId="1">"'[3]memo rera'!#ref!"</definedName>
    <definedName name="d" localSheetId="0">"'[3]memo rera'!#ref!"</definedName>
    <definedName name="dado" localSheetId="4">#REF!</definedName>
    <definedName name="dado" localSheetId="1">#REF!</definedName>
    <definedName name="dado" localSheetId="0">#REF!</definedName>
    <definedName name="dados" localSheetId="4">#REF!</definedName>
    <definedName name="dados" localSheetId="1">#REF!</definedName>
    <definedName name="dados" localSheetId="0">#REF!</definedName>
    <definedName name="dadoss" localSheetId="4">#REF!</definedName>
    <definedName name="dadoss" localSheetId="1">#REF!</definedName>
    <definedName name="dadoss" localSheetId="0">#REF!</definedName>
    <definedName name="Dren" localSheetId="4">#REF!</definedName>
    <definedName name="Dren" localSheetId="1">#REF!</definedName>
    <definedName name="Dren" localSheetId="0">#REF!</definedName>
    <definedName name="DRENAGEM" localSheetId="4">#REF!</definedName>
    <definedName name="DRENAGEM" localSheetId="1">#REF!</definedName>
    <definedName name="DRENAGEM" localSheetId="0">#REF!</definedName>
    <definedName name="Emopc" localSheetId="4">#REF!</definedName>
    <definedName name="Emopc" localSheetId="1">#REF!</definedName>
    <definedName name="Emopc" localSheetId="0">#REF!</definedName>
    <definedName name="empolamento" localSheetId="4">#REF!</definedName>
    <definedName name="empolamento" localSheetId="1">#REF!</definedName>
    <definedName name="empolamento" localSheetId="0">#REF!</definedName>
    <definedName name="Enecarregado" localSheetId="4">#REF!</definedName>
    <definedName name="Enecarregado" localSheetId="1">#REF!</definedName>
    <definedName name="Enecarregado" localSheetId="0">#REF!</definedName>
    <definedName name="ESG" localSheetId="4">"[9]memo!#ref!"</definedName>
    <definedName name="ESG" localSheetId="1">"[9]memo!#ref!"</definedName>
    <definedName name="ESG" localSheetId="0">"[9]memo!#ref!"</definedName>
    <definedName name="ESGOTO" localSheetId="4">#REF!</definedName>
    <definedName name="ESGOTO" localSheetId="1">#REF!</definedName>
    <definedName name="ESGOTO" localSheetId="0">#REF!</definedName>
    <definedName name="etapa1" localSheetId="4">#REF!</definedName>
    <definedName name="etapa1" localSheetId="1">#REF!</definedName>
    <definedName name="etapa1" localSheetId="0">#REF!</definedName>
    <definedName name="etapa2" localSheetId="4">#REF!</definedName>
    <definedName name="etapa2" localSheetId="1">#REF!</definedName>
    <definedName name="etapa2" localSheetId="0">#REF!</definedName>
    <definedName name="etapa3" localSheetId="4">#REF!</definedName>
    <definedName name="etapa3" localSheetId="1">#REF!</definedName>
    <definedName name="etapa3" localSheetId="0">#REF!</definedName>
    <definedName name="etapa4" localSheetId="4">#REF!</definedName>
    <definedName name="etapa4" localSheetId="1">#REF!</definedName>
    <definedName name="etapa4" localSheetId="0">#REF!</definedName>
    <definedName name="etapa5" localSheetId="4">#REF!</definedName>
    <definedName name="etapa5" localSheetId="1">#REF!</definedName>
    <definedName name="etapa5" localSheetId="0">#REF!</definedName>
    <definedName name="etapa6" localSheetId="4">#REF!</definedName>
    <definedName name="etapa6" localSheetId="1">#REF!</definedName>
    <definedName name="etapa6" localSheetId="0">#REF!</definedName>
    <definedName name="etapa7" localSheetId="4">#REF!</definedName>
    <definedName name="etapa7" localSheetId="1">#REF!</definedName>
    <definedName name="etapa7" localSheetId="0">#REF!</definedName>
    <definedName name="fundovala" localSheetId="4">#REF!</definedName>
    <definedName name="fundovala" localSheetId="1">#REF!</definedName>
    <definedName name="fundovala" localSheetId="0">#REF!</definedName>
    <definedName name="h_esc_man" localSheetId="4">#REF!</definedName>
    <definedName name="h_esc_man" localSheetId="1">#REF!</definedName>
    <definedName name="h_esc_man" localSheetId="0">#REF!</definedName>
    <definedName name="ITENS" localSheetId="4">#REF!</definedName>
    <definedName name="ITENS" localSheetId="1">#REF!</definedName>
    <definedName name="ITENS" localSheetId="0">#REF!</definedName>
    <definedName name="JTYJUJRI" localSheetId="0">#REF!</definedName>
    <definedName name="laranjal" localSheetId="4">#REF!</definedName>
    <definedName name="laranjal" localSheetId="1">#REF!</definedName>
    <definedName name="laranjal" localSheetId="0">#REF!</definedName>
    <definedName name="largura" localSheetId="4">#REF!</definedName>
    <definedName name="largura" localSheetId="1">#REF!</definedName>
    <definedName name="largura" localSheetId="0">#REF!</definedName>
    <definedName name="lixo" localSheetId="4">#REF!</definedName>
    <definedName name="lixo" localSheetId="1">#REF!</definedName>
    <definedName name="lixo" localSheetId="0">#REF!</definedName>
    <definedName name="medicao" localSheetId="4">#REF!</definedName>
    <definedName name="medicao" localSheetId="1">#REF!</definedName>
    <definedName name="medicao" localSheetId="0">#REF!</definedName>
    <definedName name="medicao0" localSheetId="4">#REF!</definedName>
    <definedName name="medicao0" localSheetId="1">#REF!</definedName>
    <definedName name="medicao0" localSheetId="0">#REF!</definedName>
    <definedName name="medicao4" localSheetId="4">#REF!</definedName>
    <definedName name="medicao4" localSheetId="1">#REF!</definedName>
    <definedName name="medicao4" localSheetId="0">#REF!</definedName>
    <definedName name="meiofio" localSheetId="4">#REF!</definedName>
    <definedName name="meiofio" localSheetId="1">#REF!</definedName>
    <definedName name="meiofio" localSheetId="0">#REF!</definedName>
    <definedName name="memo" localSheetId="4">#REF!</definedName>
    <definedName name="memo" localSheetId="1">#REF!</definedName>
    <definedName name="memo" localSheetId="0">#REF!</definedName>
    <definedName name="Motoniveladora_Patrol" localSheetId="4">#REF!</definedName>
    <definedName name="Motoniveladora_Patrol" localSheetId="1">#REF!</definedName>
    <definedName name="Motoniveladora_Patrol" localSheetId="0">#REF!</definedName>
    <definedName name="PAVIMENTAÇÃO" localSheetId="4">#REF!</definedName>
    <definedName name="PAVIMENTAÇÃO" localSheetId="1">#REF!</definedName>
    <definedName name="PAVIMENTAÇÃO" localSheetId="0">#REF!</definedName>
    <definedName name="pedreira" localSheetId="4">#REF!</definedName>
    <definedName name="pedreira" localSheetId="1">#REF!</definedName>
    <definedName name="pedreira" localSheetId="0">#REF!</definedName>
    <definedName name="pesobrita" localSheetId="4">#REF!</definedName>
    <definedName name="pesobrita" localSheetId="1">#REF!</definedName>
    <definedName name="pesobrita" localSheetId="0">#REF!</definedName>
    <definedName name="pesoespecifico" localSheetId="4">#REF!</definedName>
    <definedName name="pesoespecifico" localSheetId="1">#REF!</definedName>
    <definedName name="pesoespecifico" localSheetId="0">#REF!</definedName>
    <definedName name="preco" localSheetId="4">#REF!</definedName>
    <definedName name="preco" localSheetId="1">#REF!</definedName>
    <definedName name="preco" localSheetId="0">#REF!</definedName>
    <definedName name="pv" localSheetId="4">#REF!</definedName>
    <definedName name="pv" localSheetId="1">#REF!</definedName>
    <definedName name="pv" localSheetId="0">#REF!</definedName>
    <definedName name="ralo" localSheetId="4">#REF!</definedName>
    <definedName name="ralo" localSheetId="1">#REF!</definedName>
    <definedName name="ralo" localSheetId="0">#REF!</definedName>
    <definedName name="REF_ELEMENTAR" localSheetId="4">#REF!</definedName>
    <definedName name="REF_ELEMENTAR" localSheetId="1">#REF!</definedName>
    <definedName name="REF_ELEMENTAR" localSheetId="0">#REF!</definedName>
    <definedName name="Retroescavadeira" localSheetId="4">#REF!</definedName>
    <definedName name="Retroescavadeira" localSheetId="1">#REF!</definedName>
    <definedName name="Retroescavadeira" localSheetId="0">#REF!</definedName>
    <definedName name="Roçadeira_Costal" localSheetId="4">#REF!</definedName>
    <definedName name="Roçadeira_Costal" localSheetId="1">#REF!</definedName>
    <definedName name="Roçadeira_Costal" localSheetId="0">#REF!</definedName>
    <definedName name="SAIBRO" localSheetId="4">#REF!</definedName>
    <definedName name="SAIBRO" localSheetId="1">#REF!</definedName>
    <definedName name="SAIBRO" localSheetId="0">#REF!</definedName>
    <definedName name="Servente" localSheetId="4">#REF!</definedName>
    <definedName name="Servente" localSheetId="1">#REF!</definedName>
    <definedName name="Servente" localSheetId="0">#REF!</definedName>
    <definedName name="SERVIÇOS_COMPLEMENTARES" localSheetId="4">#REF!</definedName>
    <definedName name="SERVIÇOS_COMPLEMENTARES" localSheetId="1">#REF!</definedName>
    <definedName name="SERVIÇOS_COMPLEMENTARES" localSheetId="0">#REF!</definedName>
    <definedName name="SERVIÇOS_PRELIMINARES" localSheetId="4">#REF!</definedName>
    <definedName name="SERVIÇOS_PRELIMINARES" localSheetId="1">#REF!</definedName>
    <definedName name="SERVIÇOS_PRELIMINARES" localSheetId="0">#REF!</definedName>
    <definedName name="SHO" localSheetId="0">#REF!</definedName>
    <definedName name="TERRAPLENAGEM" localSheetId="4">#REF!</definedName>
    <definedName name="TERRAPLENAGEM" localSheetId="1">#REF!</definedName>
    <definedName name="TERRAPLENAGEM" localSheetId="0">#REF!</definedName>
    <definedName name="TITULOS" localSheetId="4">#REF!</definedName>
    <definedName name="TITULOS" localSheetId="1">#REF!</definedName>
    <definedName name="TITULOS" localSheetId="0">#REF!</definedName>
    <definedName name="TOTAL_GERAL_DO_SUBTÍTULO_A" localSheetId="4">"'[5]tab. procv 1'!#ref!"</definedName>
    <definedName name="TOTAL_GERAL_DO_SUBTÍTULO_A" localSheetId="1">"'[5]tab. procv 1'!#ref!"</definedName>
    <definedName name="TOTAL_GERAL_DO_SUBTÍTULO_A" localSheetId="0">"'[5]tab. procv 1'!#ref!"</definedName>
    <definedName name="tribobó" localSheetId="4">#REF!</definedName>
    <definedName name="tribobó" localSheetId="1">#REF!</definedName>
    <definedName name="tribobó" localSheetId="0">#REF!</definedName>
    <definedName name="trindade" localSheetId="4">#REF!</definedName>
    <definedName name="trindade" localSheetId="1">#REF!</definedName>
    <definedName name="trindade" localSheetId="0">#REF!</definedName>
    <definedName name="usina" localSheetId="4">#REF!</definedName>
    <definedName name="usina" localSheetId="1">#REF!</definedName>
    <definedName name="usina" localSheetId="0">#REF!</definedName>
    <definedName name="volumedebrita" localSheetId="4">#REF!</definedName>
    <definedName name="volumedebrita" localSheetId="1">#REF!</definedName>
    <definedName name="volumedebrita" localSheetId="0">#REF!</definedName>
    <definedName name="volumedecorte" localSheetId="4">#REF!</definedName>
    <definedName name="volumedecorte" localSheetId="1">#REF!</definedName>
    <definedName name="volumedecorte" localSheetId="0">#REF!</definedName>
    <definedName name="volumedepv" localSheetId="4">#REF!</definedName>
    <definedName name="volumedepv" localSheetId="1">#REF!</definedName>
    <definedName name="volumedepv" localSheetId="0">#REF!</definedName>
    <definedName name="WILLY" localSheetId="4">#REF!</definedName>
    <definedName name="WILLY" localSheetId="1">#REF!</definedName>
    <definedName name="WILLY" localSheetId="0">#REF!</definedName>
    <definedName name="x" localSheetId="4">#REF!</definedName>
    <definedName name="x" localSheetId="1">#REF!</definedName>
    <definedName name="x" localSheetId="0">#REF!</definedName>
    <definedName name="xxx" localSheetId="4">#REF!</definedName>
    <definedName name="xxx" localSheetId="1">#REF!</definedName>
    <definedName name="xxx" localSheetId="0">#REF!</definedName>
    <definedName name="XXX010160100" localSheetId="4">#REF!</definedName>
    <definedName name="XXX010160100" localSheetId="1">#REF!</definedName>
    <definedName name="XXX010160100" localSheetId="0">#REF!</definedName>
  </definedNames>
  <calcPr calcId="181029"/>
</workbook>
</file>

<file path=xl/sharedStrings.xml><?xml version="1.0" encoding="utf-8"?>
<sst xmlns="http://schemas.openxmlformats.org/spreadsheetml/2006/main" count="202" uniqueCount="128">
  <si>
    <t>ANEXO B - PLANILHA ORÇAMENTÁRIA</t>
  </si>
  <si>
    <r>
      <rPr>
        <b/>
        <sz val="10"/>
        <color rgb="FF000000"/>
        <rFont val="Liberation Sans"/>
        <family val="2"/>
      </rPr>
      <t>OBJETO: SERVIÇOS DE COLETA E TRANSPORTE DE RESÍDUOS SÓLIDOS DOMICILIARES E RESÍDUOS DO SERVIÇO DE SAÚDE</t>
    </r>
    <r>
      <rPr>
        <b/>
        <sz val="11"/>
        <color rgb="FF000000"/>
        <rFont val="Liberation Sans"/>
        <family val="2"/>
      </rPr>
      <t xml:space="preserve"> DO MUNICÍPIO DE ARMAÇÃO DOS BÚZIOS</t>
    </r>
  </si>
  <si>
    <r>
      <rPr>
        <b/>
        <sz val="11"/>
        <color rgb="FF000000"/>
        <rFont val="Liberation Sans"/>
        <family val="2"/>
      </rPr>
      <t xml:space="preserve">PROCESSO ADMINISTRATIVO Nº </t>
    </r>
    <r>
      <rPr>
        <b/>
        <sz val="11"/>
        <color rgb="FFC9211E"/>
        <rFont val="Liberation Sans"/>
        <family val="2"/>
      </rPr>
      <t>XXXXXXXXXXXXX</t>
    </r>
  </si>
  <si>
    <t>ITEM</t>
  </si>
  <si>
    <t>CÓDIGO</t>
  </si>
  <si>
    <t>DISCRIMINAÇÃO DOS SERVIÇOS</t>
  </si>
  <si>
    <t>QUANT.</t>
  </si>
  <si>
    <t>UNID</t>
  </si>
  <si>
    <t>VALOR UNITÁRIO</t>
  </si>
  <si>
    <t>VALOR MENSAL</t>
  </si>
  <si>
    <t>VALOR GLOBAL            (12 MESES)</t>
  </si>
  <si>
    <t>COMPOSIÇÃO           (Anexo I)</t>
  </si>
  <si>
    <t>Coleta e Transporte de resíduos sólidos domiciliares  - coleta convencional , com equipe</t>
  </si>
  <si>
    <t>TON</t>
  </si>
  <si>
    <t>COMPOSIÇÃO            (Anexo II)</t>
  </si>
  <si>
    <t>Coleta automatizada e transporte de resíduos sólidos domiciliares, com disponibilização de contêineres de 2,4 m³</t>
  </si>
  <si>
    <t>COMPOSIÇÃO            (Anexo III)</t>
  </si>
  <si>
    <t>Coleta e Transporte de resíduos dos serviços de saúde</t>
  </si>
  <si>
    <t>TON,</t>
  </si>
  <si>
    <t>COMPOSIÇÃO            (Anexo IV)</t>
  </si>
  <si>
    <t>Canteiro e Administração local para o serviços de coleta e transporte de RSD e RSS</t>
  </si>
  <si>
    <t>MÊS</t>
  </si>
  <si>
    <t>TOTAL GERAL</t>
  </si>
  <si>
    <t>Percentagem global estimada para o BDI é de 23,39%</t>
  </si>
  <si>
    <t>ANEXO C - CRONOGRAMA FÍSICO FINANCEIRO</t>
  </si>
  <si>
    <t>VALOR MENSAL MÉDIO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</si>
  <si>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</si>
  <si>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</si>
  <si>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</si>
  <si>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</si>
  <si>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</si>
  <si>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</si>
  <si>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</si>
  <si>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</si>
  <si>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</si>
  <si>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</si>
  <si>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</si>
  <si>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</si>
  <si>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VALOR GLOBAL            (312 DIAS)</t>
  </si>
  <si>
    <t>ANEXO D - PROPOSTA DE PREÇO</t>
  </si>
  <si>
    <r>
      <t>OBJETO: SERVIÇOS DE COLETA E TRANSPORTE DE RESÍDUOS SÓLIDOS DOMICILIARES E RESÍDUOS DO SERVIÇO DE SAÚDE</t>
    </r>
    <r>
      <rPr>
        <b/>
        <sz val="11"/>
        <color rgb="FF000000"/>
        <rFont val="Arial"/>
        <family val="2"/>
      </rPr>
      <t xml:space="preserve"> DO MUNICÍPIO DE ARMAÇÃO DOS BÚZIOS</t>
    </r>
  </si>
  <si>
    <r>
      <t xml:space="preserve">PROCESSO ADMINISTRATIVO Nº </t>
    </r>
    <r>
      <rPr>
        <sz val="11"/>
        <color rgb="FFC9211E"/>
        <rFont val="Liberation Sans"/>
        <family val="2"/>
      </rPr>
      <t>XXXXXXXXXXXXX</t>
    </r>
  </si>
  <si>
    <t xml:space="preserve">Valor por extenso: </t>
  </si>
  <si>
    <t>VALIDADE DA PROPOSTA:</t>
  </si>
  <si>
    <t>Carimbo Representante Legal da Empresa</t>
  </si>
  <si>
    <t>ANEXO IV DO MEMORIAL DE CÁLCULO</t>
  </si>
  <si>
    <t>ADMINISTRAÇÃO DIRETA</t>
  </si>
  <si>
    <t>ANEXO IV</t>
  </si>
  <si>
    <t>COMPOSIÇÃO DE CUSTOS</t>
  </si>
  <si>
    <r>
      <t xml:space="preserve">IV.1. CANTEIRO E ADMINISTRAÇÃO LOCAL </t>
    </r>
    <r>
      <rPr>
        <b/>
        <sz val="14"/>
        <color rgb="FF000000"/>
        <rFont val="Arial"/>
        <family val="2"/>
      </rPr>
      <t>PARA COLETA E TRANSPORTE O DE RSD E RSS</t>
    </r>
  </si>
  <si>
    <t>DESCRIÇÃO</t>
  </si>
  <si>
    <t>UN</t>
  </si>
  <si>
    <t>R$ UNIT.</t>
  </si>
  <si>
    <t>R$ PARCIAL</t>
  </si>
  <si>
    <t>MEMÓRIA DE CÁLCULO</t>
  </si>
  <si>
    <t>CANTEIRO</t>
  </si>
  <si>
    <t>1.1</t>
  </si>
  <si>
    <r>
      <t>02.006.0010-</t>
    </r>
    <r>
      <rPr>
        <sz val="10"/>
        <color rgb="FF000000"/>
        <rFont val="Arial"/>
        <family val="2"/>
      </rPr>
      <t>0</t>
    </r>
  </si>
  <si>
    <t>ALUGUEL DE CONTAINER TIPO ESCRITORIO,MEDINDO 2,20M LARGURA,6,20M COMPRIMENTO E 2,50M ALTURA,COMPOSTO DE CHAPAS DE ACO C/NERVURAS TRAPEZOIDAIS,ISOLAMENTO TERMO-ACUSTICO NO FORRO,CHA</t>
  </si>
  <si>
    <t>UNXMES</t>
  </si>
  <si>
    <t>3 containeres  X  12 meses                                                                                        (2 containeres escritórios + 1 almoxarifado)</t>
  </si>
  <si>
    <t>1.2</t>
  </si>
  <si>
    <r>
      <t>02.006.0020-</t>
    </r>
    <r>
      <rPr>
        <sz val="10"/>
        <color rgb="FF000000"/>
        <rFont val="Arial"/>
        <family val="2"/>
      </rPr>
      <t>0</t>
    </r>
  </si>
  <si>
    <t>ALUGUEL CONTAINER TIPO SANITARIO-VESTIARIO,MEDINDO 2,20M LARGURA,6,20M COMPRIMENTO E 2,50M ALTURA,CHAPAS ACO C/NERVURASTRAPEZOIDAIS,ISOLAMENTO TERMO-ACUSTICO FORRO,CHASSIS REFORCA</t>
  </si>
  <si>
    <t>1 container  X  12 meses                                                                                               (1 container c/ 4 chuveiros comporta 40 funcionários.</t>
  </si>
  <si>
    <t>1.3</t>
  </si>
  <si>
    <r>
      <t>04.013.0015-</t>
    </r>
    <r>
      <rPr>
        <sz val="10"/>
        <color rgb="FF000000"/>
        <rFont val="Arial"/>
        <family val="2"/>
      </rPr>
      <t>0</t>
    </r>
  </si>
  <si>
    <t>CARGA E DESCARGA DE CONTAINER,SEGUNDO DESCRICAO DA FAMILIA 02.006</t>
  </si>
  <si>
    <t>4 containeres (itens 1.1 e 1.2)  X  2 (mobilização e desmobiliz.)</t>
  </si>
  <si>
    <t>1.4</t>
  </si>
  <si>
    <r>
      <t>04.005.0300</t>
    </r>
    <r>
      <rPr>
        <sz val="10"/>
        <color rgb="FF000000"/>
        <rFont val="Arial"/>
        <family val="2"/>
      </rPr>
      <t>-0</t>
    </r>
  </si>
  <si>
    <t>TRANSPORTE DE CONTAINER,SEGUNDO DESCRICAO DA FAMILIA 02.006,EXCLUSIVE CARGA E DESCARGA(VIDE ITEM 04.013.0015)</t>
  </si>
  <si>
    <t>UNXKM</t>
  </si>
  <si>
    <t>4 containeres (itens 1.1 e 1.2)  X  2 (mobilização e desmobiliz.)  X  1980km (distância RJ x Araruama)</t>
  </si>
  <si>
    <t>1.5</t>
  </si>
  <si>
    <r>
      <t>19.004.0037-</t>
    </r>
    <r>
      <rPr>
        <sz val="10"/>
        <color rgb="FF000000"/>
        <rFont val="Arial"/>
        <family val="2"/>
      </rPr>
      <t>2</t>
    </r>
  </si>
  <si>
    <t>VEICULO DE PASSEIO,5 PASSAGEIROS,4 PORTAS,MOTOR BICOMBUSTIVEL (GASOLINA E ALCOOL)DE 1,6 LITROS,COM AR CONDICIONADO,DIRECAO HIDRAULICA E VIDROS DIANTEIROS ELETRICOS,EXCLUSIVE MOTORISTA</t>
  </si>
  <si>
    <t>H</t>
  </si>
  <si>
    <t>8 horas dia  X  5 dias  X  4,345 semanas x 12 meses</t>
  </si>
  <si>
    <t>ADMINISTRAÇÃO LOCAL</t>
  </si>
  <si>
    <t>2.1</t>
  </si>
  <si>
    <t>05.105.0033-0</t>
  </si>
  <si>
    <r>
      <rPr>
        <sz val="9"/>
        <color rgb="FF000000"/>
        <rFont val="Arial"/>
        <family val="2"/>
      </rPr>
      <t>MAO-DE-OBRA DE</t>
    </r>
    <r>
      <rPr>
        <sz val="11"/>
        <color rgb="FF000000"/>
        <rFont val="Calibri"/>
        <family val="2"/>
      </rPr>
      <t>ENGENHEIRO OU ARQUITETO SENIOR, INCLUSIVE ENCARGOS SOCIAIS</t>
    </r>
  </si>
  <si>
    <t>2.2</t>
  </si>
  <si>
    <t>MAO-DE-OBRA DE ENCARREGADO DE LIMPEZA URBANA, INCLUSIVE ENCARGOS SOCIAIS</t>
  </si>
  <si>
    <t>7,33 horas dia  X  6 dias  X  4,345 semanas x 12 meses</t>
  </si>
  <si>
    <t>Salário  - acordo coletivo</t>
  </si>
  <si>
    <t>SINAPI RJ</t>
  </si>
  <si>
    <t>Encargos Sociais</t>
  </si>
  <si>
    <t>2.3</t>
  </si>
  <si>
    <t>MAO-DE-OBRA DE FISCAL DE COLETA, INCLUSIVE ENCARGOS SOCIAIS</t>
  </si>
  <si>
    <t>2.4</t>
  </si>
  <si>
    <t>MAO-DE-OBRA DE AUXILIAR DE ESCRITORIO DE LIMPEZA URBANA,INCLUSIVE ENCARGOS SOCIAIS</t>
  </si>
  <si>
    <t>2.5</t>
  </si>
  <si>
    <r>
      <t>05.105.0022-</t>
    </r>
    <r>
      <rPr>
        <sz val="10"/>
        <color rgb="FF000000"/>
        <rFont val="Arial"/>
        <family val="2"/>
      </rPr>
      <t>0</t>
    </r>
  </si>
  <si>
    <t>MAO-DE-OBRA DE APONTADOR,INCLUSIVE ENCARGOS SOCIAIS</t>
  </si>
  <si>
    <t>2.6</t>
  </si>
  <si>
    <t>MAO-DE-OBRA DE ALMOXARIFE DE LIMPEZA URBANA, INCLUSIVE ENCARGOS SOCIAIS</t>
  </si>
  <si>
    <t>2.7</t>
  </si>
  <si>
    <r>
      <t>05.105.0200-</t>
    </r>
    <r>
      <rPr>
        <sz val="10"/>
        <color rgb="FF000000"/>
        <rFont val="Arial"/>
        <family val="2"/>
      </rPr>
      <t>0</t>
    </r>
  </si>
  <si>
    <t>SERVICO DE VIGILANCIA 24H/DIA(VIGIA DE OBRA),PARA 1 POSTO</t>
  </si>
  <si>
    <t>MES</t>
  </si>
  <si>
    <t>1 posto de vigilância (canteiro)  X  12 meses</t>
  </si>
  <si>
    <t>TOTAL PARCIAL</t>
  </si>
  <si>
    <t>Administração Central</t>
  </si>
  <si>
    <t>Seguros e Garantias</t>
  </si>
  <si>
    <t>Despesas Financeiras</t>
  </si>
  <si>
    <t>Lucro</t>
  </si>
  <si>
    <t>VALOR BDI</t>
  </si>
  <si>
    <t>Impostos: PIS e COFINS</t>
  </si>
  <si>
    <t>Impostos: ISS (mun.)</t>
  </si>
  <si>
    <t>SOMA ADM CENTRAL, SEGURO, LUCRO, ISS, PIS COFINS</t>
  </si>
  <si>
    <t>TOTAL GERAL MENSAL COM IMPOSTOS</t>
  </si>
  <si>
    <t>FONTES:</t>
  </si>
  <si>
    <t>Catálogo de Referência EMOP 13ª Edição;</t>
  </si>
  <si>
    <t>19.004.0037-3</t>
  </si>
  <si>
    <t>1.5.1</t>
  </si>
  <si>
    <t>%</t>
  </si>
  <si>
    <t>Base : DEZEMBRO/2020</t>
  </si>
  <si>
    <t>Boletim de Preços EMOP - Data Base:dezembro/2020</t>
  </si>
  <si>
    <r>
      <rPr>
        <b/>
        <sz val="10"/>
        <color rgb="FF000000"/>
        <rFont val="Arial"/>
        <family val="2"/>
      </rPr>
      <t>OBJETO: SERVIÇOS DE COLETA E TRANSPORTE DE RESÍDUOS SÓLIDOS DOMICILIARES E RESÍDUOS DO SERVIÇO DE SAÚDE</t>
    </r>
    <r>
      <rPr>
        <b/>
        <sz val="10"/>
        <color rgb="FF000000"/>
        <rFont val="Arial"/>
        <family val="2"/>
      </rPr>
      <t xml:space="preserve"> DO MUNICÍPIO DE ARMAÇÃO DOS BÚZIOS</t>
    </r>
  </si>
  <si>
    <t>CCT 2021/2022</t>
  </si>
  <si>
    <t>*¹ Para o valor mensal e valor global ser semelhante ao custo calculado no anexo I, há a necessidade de se considerar o valor unitário de R$ 246,039904816681 ou seja até a 12ª casa decimal</t>
  </si>
  <si>
    <t>Tão logo para efeito de cálculo, será truncado para R$ 246,04 (Duzentos e quarenta e seis reias e quatro centavos)</t>
  </si>
  <si>
    <r>
      <t>**</t>
    </r>
    <r>
      <rPr>
        <vertAlign val="superscript"/>
        <sz val="10"/>
        <color rgb="FF000000"/>
        <rFont val="Arial"/>
        <family val="2"/>
      </rPr>
      <t>³</t>
    </r>
    <r>
      <rPr>
        <sz val="10"/>
        <color rgb="FF000000"/>
        <rFont val="Arial"/>
        <family val="2"/>
      </rPr>
      <t xml:space="preserve"> Para o valor global ser semelhante ao custo calculado no anexo III, há a necessidade de se considerar o valor unitário de R$ 3.046,50561412821, ou seja até a 11ª casa decimal</t>
    </r>
  </si>
  <si>
    <t>Tão logo para efeito de cálculo, será truncado para R$ 3.046,51 (Três Mil e quarenta e Seis Reais e Cinquenta e um Centavos)</t>
  </si>
  <si>
    <t>**² Para o valor  global ser semelhante ao custo calculado no anexo II, há a necessidade de se considerar o valor unitário de R$ 451,236266023643 ou seja até a 12ª casa decimal</t>
  </si>
  <si>
    <t>Tão logo para efeito de cálculo, será truncado para R$ 451,24 (Quatrocentos e cinquenta e u, e vinte e quatro centavos))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</si>
</sst>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R$ -416]#,##0.00"/>
    <numFmt numFmtId="165" formatCode="#,##0.00&quot; &quot;;&quot;(&quot;#,##0.00&quot;)&quot;;&quot;-&quot;#&quot; &quot;;&quot; &quot;@&quot; &quot;"/>
    <numFmt numFmtId="166" formatCode="[$-416]mmm/yy"/>
    <numFmt numFmtId="167" formatCode="#,##0.00;[Red]#,##0.00"/>
    <numFmt numFmtId="168" formatCode="[$R$ -416]#,##0.00;[Red]&quot;(&quot;[$R$ -416]#,##0.00&quot;)&quot;"/>
    <numFmt numFmtId="169" formatCode="0.0000"/>
    <numFmt numFmtId="170" formatCode="[$R$ -416]#,##0.0000;[Red]&quot;(&quot;[$R$ -416]#,##0.0000&quot;)&quot;"/>
    <numFmt numFmtId="171" formatCode="0.000"/>
    <numFmt numFmtId="172" formatCode="[$-416]d/m/yyyy"/>
    <numFmt numFmtId="173" formatCode="#,##0.000000&quot; &quot;;&quot;-&quot;#,##0.000000&quot; &quot;"/>
    <numFmt numFmtId="174" formatCode="#,##0.0000&quot; &quot;;&quot;(&quot;#,##0.0000&quot;)&quot;;&quot;-&quot;#&quot; &quot;;&quot; &quot;@&quot; &quot;"/>
    <numFmt numFmtId="175" formatCode="#,##0.0000000"/>
    <numFmt numFmtId="176" formatCode="&quot;R$&quot;\ #,##0.00"/>
  </numFmts>
  <fonts count="61">
    <font>
      <sz val="11"/>
      <color rgb="FF000000"/>
      <name val="Liberation Sans"/>
      <family val="2"/>
    </font>
    <font>
      <sz val="10"/>
      <name val="Arial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000000"/>
      <name val="Arial1"/>
      <family val="2"/>
    </font>
    <font>
      <sz val="11"/>
      <color rgb="FF000000"/>
      <name val="Calibri"/>
      <family val="2"/>
    </font>
    <font>
      <sz val="10"/>
      <color rgb="FF333333"/>
      <name val="Liberation Sans"/>
      <family val="2"/>
    </font>
    <font>
      <b/>
      <sz val="12"/>
      <color rgb="FF000000"/>
      <name val="Arial1"/>
      <family val="2"/>
    </font>
    <font>
      <sz val="12"/>
      <color rgb="FF000000"/>
      <name val="Arial1"/>
      <family val="2"/>
    </font>
    <font>
      <sz val="10"/>
      <color rgb="FF000000"/>
      <name val="Tahoma"/>
      <family val="2"/>
    </font>
    <font>
      <sz val="10"/>
      <color rgb="FFFF0000"/>
      <name val="Tahoma"/>
      <family val="2"/>
    </font>
    <font>
      <b/>
      <sz val="14"/>
      <color rgb="FF000000"/>
      <name val="Arial1"/>
      <family val="2"/>
    </font>
    <font>
      <b/>
      <sz val="10"/>
      <color rgb="FF000000"/>
      <name val="Arial1"/>
      <family val="2"/>
    </font>
    <font>
      <b/>
      <sz val="11"/>
      <color rgb="FF000000"/>
      <name val="Liberation Sans"/>
      <family val="2"/>
    </font>
    <font>
      <b/>
      <sz val="11"/>
      <color rgb="FF000000"/>
      <name val="Arial1"/>
      <family val="2"/>
    </font>
    <font>
      <b/>
      <sz val="11"/>
      <color rgb="FFC9211E"/>
      <name val="Liberation Sans"/>
      <family val="2"/>
    </font>
    <font>
      <sz val="11"/>
      <color rgb="FF000000"/>
      <name val="Arial1"/>
      <family val="2"/>
    </font>
    <font>
      <sz val="11"/>
      <color rgb="FF000000"/>
      <name val="Tahoma"/>
      <family val="2"/>
    </font>
    <font>
      <sz val="11"/>
      <color rgb="FFFF0000"/>
      <name val="Tahoma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b/>
      <sz val="22"/>
      <color rgb="FF000000"/>
      <name val="Tahoma"/>
      <family val="2"/>
    </font>
    <font>
      <b/>
      <sz val="10"/>
      <color rgb="FF000000"/>
      <name val="Arial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9"/>
      <color rgb="FF000000"/>
      <name val="Arial1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rgb="FF000000"/>
      <name val="Arial1"/>
      <family val="2"/>
    </font>
    <font>
      <sz val="9"/>
      <color rgb="FF00B050"/>
      <name val="Arial1"/>
      <family val="2"/>
    </font>
    <font>
      <b/>
      <sz val="9"/>
      <color rgb="FF00B050"/>
      <name val="Arial1"/>
      <family val="2"/>
    </font>
    <font>
      <sz val="9"/>
      <color rgb="FFFF0000"/>
      <name val="Arial1"/>
      <family val="2"/>
    </font>
    <font>
      <b/>
      <sz val="9"/>
      <color rgb="FFFF0000"/>
      <name val="Arial1"/>
      <family val="2"/>
    </font>
    <font>
      <b/>
      <sz val="11"/>
      <color rgb="FF00B050"/>
      <name val="Arial1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FFFF"/>
      <name val="Tahoma"/>
      <family val="2"/>
    </font>
    <font>
      <b/>
      <sz val="11"/>
      <color rgb="FF000000"/>
      <name val="Arial"/>
      <family val="2"/>
    </font>
    <font>
      <sz val="11"/>
      <color rgb="FFC9211E"/>
      <name val="Liberation Sans"/>
      <family val="2"/>
    </font>
    <font>
      <b/>
      <sz val="12"/>
      <color rgb="FF000000"/>
      <name val="Liberation Sans"/>
      <family val="2"/>
    </font>
    <font>
      <b/>
      <sz val="14"/>
      <color rgb="FF000000"/>
      <name val="Liberation Sans"/>
      <family val="2"/>
    </font>
    <font>
      <b/>
      <sz val="18"/>
      <color rgb="FF000000"/>
      <name val="Arial1"/>
      <family val="2"/>
    </font>
    <font>
      <b/>
      <sz val="14"/>
      <color rgb="FF000000"/>
      <name val="Arial"/>
      <family val="2"/>
    </font>
    <font>
      <sz val="10"/>
      <color rgb="FF1F497D"/>
      <name val="Arial1"/>
      <family val="2"/>
    </font>
    <font>
      <sz val="10"/>
      <color rgb="FF000000"/>
      <name val="Arial2"/>
      <family val="2"/>
    </font>
    <font>
      <sz val="9"/>
      <color rgb="FF000000"/>
      <name val="Arial"/>
      <family val="2"/>
    </font>
    <font>
      <sz val="8"/>
      <color rgb="FF000000"/>
      <name val="Arial1"/>
      <family val="2"/>
    </font>
    <font>
      <sz val="8"/>
      <color rgb="FFFF0000"/>
      <name val="Arial1"/>
      <family val="2"/>
    </font>
    <font>
      <b/>
      <sz val="8"/>
      <color rgb="FF000000"/>
      <name val="Arial1"/>
      <family val="2"/>
    </font>
    <font>
      <b/>
      <u val="single"/>
      <sz val="12"/>
      <color rgb="FF000000"/>
      <name val="Arial1"/>
      <family val="2"/>
    </font>
    <font>
      <sz val="13"/>
      <color rgb="FF000000"/>
      <name val="Arial"/>
      <family val="2"/>
    </font>
    <font>
      <sz val="13"/>
      <color rgb="FF000000"/>
      <name val="Times New Roman"/>
      <family val="2"/>
    </font>
  </fonts>
  <fills count="13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3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FFFFFF"/>
      </right>
      <top/>
      <bottom/>
    </border>
    <border>
      <left style="medium">
        <color rgb="FFFFFFFF"/>
      </left>
      <right style="medium">
        <color rgb="FFFFFFFF"/>
      </right>
      <top/>
      <bottom/>
    </border>
    <border>
      <left style="medium">
        <color rgb="FFFFFFFF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5" fillId="6" borderId="0" applyNumberFormat="0" applyBorder="0" applyProtection="0">
      <alignment/>
    </xf>
    <xf numFmtId="165" fontId="0" fillId="0" borderId="0" applyFont="0" applyBorder="0" applyProtection="0">
      <alignment/>
    </xf>
    <xf numFmtId="0" fontId="6" fillId="0" borderId="0" applyNumberFormat="0" applyBorder="0" applyProtection="0">
      <alignment/>
    </xf>
    <xf numFmtId="0" fontId="7" fillId="7" borderId="0" applyNumberFormat="0" applyBorder="0" applyProtection="0">
      <alignment/>
    </xf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2" fillId="8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4" fillId="0" borderId="0" applyNumberFormat="0" applyBorder="0" applyProtection="0">
      <alignment/>
    </xf>
    <xf numFmtId="0" fontId="15" fillId="8" borderId="1" applyNumberFormat="0" applyProtection="0">
      <alignment/>
    </xf>
    <xf numFmtId="9" fontId="0" fillId="0" borderId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165" fontId="0" fillId="0" borderId="0" applyFont="0" applyBorder="0" applyProtection="0">
      <alignment/>
    </xf>
    <xf numFmtId="0" fontId="4" fillId="0" borderId="0" applyNumberFormat="0" applyBorder="0" applyProtection="0">
      <alignment/>
    </xf>
  </cellStyleXfs>
  <cellXfs count="324">
    <xf numFmtId="0" fontId="0" fillId="0" borderId="0" xfId="0"/>
    <xf numFmtId="0" fontId="13" fillId="9" borderId="0" xfId="0" applyFont="1" applyFill="1"/>
    <xf numFmtId="0" fontId="13" fillId="9" borderId="0" xfId="35" applyFont="1" applyFill="1" applyAlignment="1">
      <alignment/>
    </xf>
    <xf numFmtId="0" fontId="16" fillId="9" borderId="0" xfId="35" applyFont="1" applyFill="1" applyAlignment="1">
      <alignment vertical="center" wrapText="1"/>
    </xf>
    <xf numFmtId="0" fontId="17" fillId="9" borderId="0" xfId="35" applyFont="1" applyFill="1" applyAlignment="1">
      <alignment vertical="center" wrapText="1"/>
    </xf>
    <xf numFmtId="0" fontId="13" fillId="0" borderId="0" xfId="35" applyFont="1" applyFill="1" applyAlignment="1">
      <alignment/>
    </xf>
    <xf numFmtId="0" fontId="18" fillId="0" borderId="0" xfId="35" applyFont="1" applyFill="1" applyAlignment="1">
      <alignment/>
    </xf>
    <xf numFmtId="0" fontId="19" fillId="0" borderId="0" xfId="35" applyFont="1" applyFill="1" applyAlignment="1">
      <alignment/>
    </xf>
    <xf numFmtId="4" fontId="20" fillId="9" borderId="2" xfId="35" applyNumberFormat="1" applyFont="1" applyFill="1" applyBorder="1" applyAlignment="1">
      <alignment/>
    </xf>
    <xf numFmtId="0" fontId="23" fillId="9" borderId="3" xfId="35" applyFont="1" applyFill="1" applyBorder="1" applyAlignment="1">
      <alignment vertical="center"/>
    </xf>
    <xf numFmtId="0" fontId="21" fillId="9" borderId="4" xfId="35" applyFont="1" applyFill="1" applyBorder="1" applyAlignment="1">
      <alignment vertical="center"/>
    </xf>
    <xf numFmtId="0" fontId="23" fillId="9" borderId="4" xfId="35" applyFont="1" applyFill="1" applyBorder="1" applyAlignment="1">
      <alignment vertical="center"/>
    </xf>
    <xf numFmtId="166" fontId="23" fillId="9" borderId="5" xfId="35" applyNumberFormat="1" applyFont="1" applyFill="1" applyBorder="1" applyAlignment="1">
      <alignment horizontal="right" vertical="center"/>
    </xf>
    <xf numFmtId="167" fontId="18" fillId="0" borderId="0" xfId="35" applyNumberFormat="1" applyFont="1" applyFill="1" applyAlignment="1">
      <alignment/>
    </xf>
    <xf numFmtId="167" fontId="19" fillId="0" borderId="0" xfId="35" applyNumberFormat="1" applyFont="1" applyFill="1" applyAlignment="1">
      <alignment/>
    </xf>
    <xf numFmtId="0" fontId="21" fillId="0" borderId="6" xfId="35" applyFont="1" applyFill="1" applyBorder="1" applyAlignment="1">
      <alignment horizontal="center" vertical="center" wrapText="1"/>
    </xf>
    <xf numFmtId="4" fontId="21" fillId="0" borderId="6" xfId="35" applyNumberFormat="1" applyFont="1" applyFill="1" applyBorder="1" applyAlignment="1">
      <alignment horizontal="center" vertical="center" wrapText="1"/>
    </xf>
    <xf numFmtId="0" fontId="25" fillId="0" borderId="0" xfId="35" applyFont="1" applyFill="1" applyAlignment="1">
      <alignment wrapText="1"/>
    </xf>
    <xf numFmtId="0" fontId="26" fillId="0" borderId="0" xfId="35" applyFont="1" applyFill="1" applyAlignment="1">
      <alignment wrapText="1"/>
    </xf>
    <xf numFmtId="0" fontId="27" fillId="0" borderId="0" xfId="35" applyFont="1" applyFill="1" applyAlignment="1">
      <alignment wrapText="1"/>
    </xf>
    <xf numFmtId="0" fontId="13" fillId="0" borderId="6" xfId="35" applyFont="1" applyFill="1" applyBorder="1" applyAlignment="1">
      <alignment horizontal="center" vertical="center"/>
    </xf>
    <xf numFmtId="0" fontId="13" fillId="9" borderId="6" xfId="35" applyFont="1" applyFill="1" applyBorder="1" applyAlignment="1">
      <alignment horizontal="center" vertical="center" wrapText="1"/>
    </xf>
    <xf numFmtId="0" fontId="13" fillId="0" borderId="6" xfId="35" applyFont="1" applyFill="1" applyBorder="1" applyAlignment="1">
      <alignment horizontal="left" vertical="center" wrapText="1"/>
    </xf>
    <xf numFmtId="4" fontId="13" fillId="0" borderId="6" xfId="35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167" fontId="13" fillId="0" borderId="6" xfId="35" applyNumberFormat="1" applyFont="1" applyFill="1" applyBorder="1" applyAlignment="1">
      <alignment horizontal="center" vertical="center"/>
    </xf>
    <xf numFmtId="4" fontId="25" fillId="0" borderId="6" xfId="35" applyNumberFormat="1" applyFont="1" applyFill="1" applyBorder="1" applyAlignment="1">
      <alignment horizontal="center" vertical="center"/>
    </xf>
    <xf numFmtId="0" fontId="25" fillId="0" borderId="0" xfId="35" applyFont="1" applyFill="1" applyAlignment="1">
      <alignment/>
    </xf>
    <xf numFmtId="4" fontId="26" fillId="0" borderId="0" xfId="35" applyNumberFormat="1" applyFont="1" applyFill="1" applyAlignment="1">
      <alignment vertical="center"/>
    </xf>
    <xf numFmtId="4" fontId="26" fillId="0" borderId="0" xfId="35" applyNumberFormat="1" applyFont="1" applyFill="1" applyAlignment="1">
      <alignment/>
    </xf>
    <xf numFmtId="0" fontId="26" fillId="0" borderId="0" xfId="35" applyFont="1" applyFill="1" applyAlignment="1">
      <alignment/>
    </xf>
    <xf numFmtId="4" fontId="27" fillId="0" borderId="0" xfId="35" applyNumberFormat="1" applyFont="1" applyFill="1" applyAlignment="1">
      <alignment/>
    </xf>
    <xf numFmtId="0" fontId="13" fillId="9" borderId="7" xfId="35" applyFont="1" applyFill="1" applyBorder="1" applyAlignment="1">
      <alignment horizontal="center" vertical="center" wrapText="1"/>
    </xf>
    <xf numFmtId="4" fontId="13" fillId="0" borderId="7" xfId="35" applyNumberFormat="1" applyFont="1" applyFill="1" applyBorder="1" applyAlignment="1">
      <alignment horizontal="center" vertical="center" wrapText="1"/>
    </xf>
    <xf numFmtId="4" fontId="25" fillId="0" borderId="0" xfId="35" applyNumberFormat="1" applyFont="1" applyFill="1" applyAlignment="1">
      <alignment/>
    </xf>
    <xf numFmtId="175" fontId="26" fillId="0" borderId="0" xfId="35" applyNumberFormat="1" applyFont="1" applyFill="1" applyAlignment="1">
      <alignment/>
    </xf>
    <xf numFmtId="0" fontId="27" fillId="0" borderId="0" xfId="35" applyFont="1" applyFill="1" applyAlignment="1">
      <alignment/>
    </xf>
    <xf numFmtId="0" fontId="13" fillId="0" borderId="6" xfId="0" applyFont="1" applyBorder="1" applyAlignment="1">
      <alignment horizontal="justify" vertical="center" wrapText="1"/>
    </xf>
    <xf numFmtId="4" fontId="13" fillId="0" borderId="6" xfId="35" applyNumberFormat="1" applyFont="1" applyFill="1" applyBorder="1" applyAlignment="1">
      <alignment horizontal="center" vertical="center"/>
    </xf>
    <xf numFmtId="4" fontId="18" fillId="0" borderId="0" xfId="35" applyNumberFormat="1" applyFont="1" applyFill="1" applyAlignment="1">
      <alignment/>
    </xf>
    <xf numFmtId="0" fontId="23" fillId="0" borderId="8" xfId="35" applyFont="1" applyFill="1" applyBorder="1" applyAlignment="1">
      <alignment horizontal="center" vertical="center"/>
    </xf>
    <xf numFmtId="0" fontId="23" fillId="0" borderId="0" xfId="35" applyFont="1" applyFill="1" applyAlignment="1">
      <alignment horizontal="center" vertical="center"/>
    </xf>
    <xf numFmtId="0" fontId="23" fillId="0" borderId="9" xfId="35" applyFont="1" applyFill="1" applyBorder="1" applyAlignment="1">
      <alignment horizontal="center" vertical="center"/>
    </xf>
    <xf numFmtId="167" fontId="23" fillId="10" borderId="10" xfId="35" applyNumberFormat="1" applyFont="1" applyFill="1" applyBorder="1" applyAlignment="1">
      <alignment horizontal="center" vertical="center"/>
    </xf>
    <xf numFmtId="167" fontId="23" fillId="10" borderId="11" xfId="35" applyNumberFormat="1" applyFont="1" applyFill="1" applyBorder="1" applyAlignment="1">
      <alignment horizontal="center" vertical="center"/>
    </xf>
    <xf numFmtId="167" fontId="19" fillId="9" borderId="0" xfId="35" applyNumberFormat="1" applyFont="1" applyFill="1" applyAlignment="1">
      <alignment vertical="center"/>
    </xf>
    <xf numFmtId="4" fontId="16" fillId="11" borderId="6" xfId="35" applyNumberFormat="1" applyFont="1" applyFill="1" applyBorder="1" applyAlignment="1">
      <alignment horizontal="center" vertical="center"/>
    </xf>
    <xf numFmtId="0" fontId="18" fillId="0" borderId="0" xfId="35" applyFont="1" applyFill="1" applyAlignment="1">
      <alignment vertical="center"/>
    </xf>
    <xf numFmtId="0" fontId="19" fillId="0" borderId="0" xfId="35" applyFont="1" applyFill="1" applyAlignment="1">
      <alignment vertical="center"/>
    </xf>
    <xf numFmtId="0" fontId="21" fillId="9" borderId="0" xfId="35" applyFont="1" applyFill="1" applyAlignment="1">
      <alignment horizontal="center" vertical="center"/>
    </xf>
    <xf numFmtId="0" fontId="21" fillId="9" borderId="0" xfId="35" applyFont="1" applyFill="1" applyAlignment="1">
      <alignment horizontal="justify" vertical="center" wrapText="1"/>
    </xf>
    <xf numFmtId="4" fontId="21" fillId="9" borderId="0" xfId="35" applyNumberFormat="1" applyFont="1" applyFill="1" applyAlignment="1">
      <alignment horizontal="center" vertical="center"/>
    </xf>
    <xf numFmtId="164" fontId="21" fillId="9" borderId="0" xfId="35" applyNumberFormat="1" applyFont="1" applyFill="1" applyAlignment="1">
      <alignment horizontal="left" vertical="center"/>
    </xf>
    <xf numFmtId="164" fontId="13" fillId="9" borderId="0" xfId="35" applyNumberFormat="1" applyFont="1" applyFill="1" applyAlignment="1">
      <alignment horizontal="left" vertical="center"/>
    </xf>
    <xf numFmtId="0" fontId="13" fillId="9" borderId="12" xfId="34" applyFont="1" applyFill="1" applyBorder="1" applyAlignment="1">
      <alignment/>
    </xf>
    <xf numFmtId="0" fontId="13" fillId="9" borderId="13" xfId="35" applyFont="1" applyFill="1" applyBorder="1" applyAlignment="1">
      <alignment/>
    </xf>
    <xf numFmtId="0" fontId="16" fillId="9" borderId="13" xfId="35" applyFont="1" applyFill="1" applyBorder="1" applyAlignment="1">
      <alignment vertical="center" wrapText="1"/>
    </xf>
    <xf numFmtId="0" fontId="17" fillId="9" borderId="13" xfId="35" applyFont="1" applyFill="1" applyBorder="1" applyAlignment="1">
      <alignment vertical="center" wrapText="1"/>
    </xf>
    <xf numFmtId="0" fontId="17" fillId="9" borderId="14" xfId="35" applyFont="1" applyFill="1" applyBorder="1" applyAlignment="1">
      <alignment vertical="center" wrapText="1"/>
    </xf>
    <xf numFmtId="165" fontId="18" fillId="0" borderId="0" xfId="26" applyFont="1" applyFill="1" applyAlignment="1">
      <alignment/>
    </xf>
    <xf numFmtId="4" fontId="20" fillId="9" borderId="15" xfId="35" applyNumberFormat="1" applyFont="1" applyFill="1" applyBorder="1" applyAlignment="1">
      <alignment/>
    </xf>
    <xf numFmtId="0" fontId="13" fillId="9" borderId="9" xfId="35" applyFont="1" applyFill="1" applyBorder="1" applyAlignment="1">
      <alignment/>
    </xf>
    <xf numFmtId="0" fontId="30" fillId="0" borderId="0" xfId="34" applyFont="1" applyFill="1" applyAlignment="1">
      <alignment vertical="center" wrapText="1"/>
    </xf>
    <xf numFmtId="165" fontId="30" fillId="0" borderId="0" xfId="26" applyFont="1" applyFill="1" applyAlignment="1">
      <alignment vertical="center" wrapText="1"/>
    </xf>
    <xf numFmtId="172" fontId="32" fillId="0" borderId="0" xfId="35" applyNumberFormat="1" applyFont="1" applyFill="1" applyAlignment="1">
      <alignment horizontal="center"/>
    </xf>
    <xf numFmtId="165" fontId="32" fillId="0" borderId="0" xfId="26" applyFont="1" applyFill="1" applyAlignment="1">
      <alignment horizontal="center" wrapText="1"/>
    </xf>
    <xf numFmtId="0" fontId="32" fillId="0" borderId="0" xfId="35" applyFont="1" applyFill="1" applyAlignment="1">
      <alignment horizontal="center" wrapText="1"/>
    </xf>
    <xf numFmtId="0" fontId="33" fillId="0" borderId="0" xfId="35" applyFont="1" applyFill="1" applyAlignment="1">
      <alignment/>
    </xf>
    <xf numFmtId="0" fontId="16" fillId="9" borderId="12" xfId="35" applyFont="1" applyFill="1" applyBorder="1" applyAlignment="1">
      <alignment horizontal="left" vertical="center"/>
    </xf>
    <xf numFmtId="0" fontId="16" fillId="9" borderId="13" xfId="35" applyFont="1" applyFill="1" applyBorder="1" applyAlignment="1">
      <alignment horizontal="left" vertical="center"/>
    </xf>
    <xf numFmtId="0" fontId="32" fillId="0" borderId="0" xfId="35" applyFont="1" applyFill="1" applyAlignment="1">
      <alignment vertical="center" wrapText="1"/>
    </xf>
    <xf numFmtId="0" fontId="34" fillId="11" borderId="6" xfId="35" applyFont="1" applyFill="1" applyBorder="1" applyAlignment="1">
      <alignment horizontal="center" vertical="center" wrapText="1"/>
    </xf>
    <xf numFmtId="4" fontId="34" fillId="11" borderId="6" xfId="35" applyNumberFormat="1" applyFont="1" applyFill="1" applyBorder="1" applyAlignment="1">
      <alignment horizontal="center" vertical="center" wrapText="1"/>
    </xf>
    <xf numFmtId="0" fontId="34" fillId="11" borderId="3" xfId="35" applyFont="1" applyFill="1" applyBorder="1" applyAlignment="1">
      <alignment horizontal="center" vertical="center" wrapText="1"/>
    </xf>
    <xf numFmtId="0" fontId="35" fillId="0" borderId="0" xfId="35" applyFont="1" applyFill="1" applyAlignment="1">
      <alignment horizontal="center" vertical="center" wrapText="1"/>
    </xf>
    <xf numFmtId="165" fontId="35" fillId="0" borderId="0" xfId="26" applyFont="1" applyFill="1" applyAlignment="1">
      <alignment horizontal="center" vertical="center" wrapText="1"/>
    </xf>
    <xf numFmtId="0" fontId="35" fillId="0" borderId="0" xfId="35" applyFont="1" applyFill="1" applyAlignment="1">
      <alignment vertical="center" wrapText="1"/>
    </xf>
    <xf numFmtId="0" fontId="36" fillId="0" borderId="0" xfId="35" applyFont="1" applyFill="1" applyAlignment="1">
      <alignment wrapText="1"/>
    </xf>
    <xf numFmtId="4" fontId="37" fillId="0" borderId="6" xfId="35" applyNumberFormat="1" applyFont="1" applyFill="1" applyBorder="1" applyAlignment="1">
      <alignment horizontal="center" vertical="center" wrapText="1"/>
    </xf>
    <xf numFmtId="4" fontId="38" fillId="0" borderId="6" xfId="35" applyNumberFormat="1" applyFont="1" applyFill="1" applyBorder="1" applyAlignment="1">
      <alignment horizontal="center" vertical="center"/>
    </xf>
    <xf numFmtId="4" fontId="38" fillId="0" borderId="7" xfId="35" applyNumberFormat="1" applyFont="1" applyFill="1" applyBorder="1" applyAlignment="1">
      <alignment horizontal="center" vertical="center"/>
    </xf>
    <xf numFmtId="4" fontId="39" fillId="0" borderId="6" xfId="35" applyNumberFormat="1" applyFont="1" applyFill="1" applyBorder="1" applyAlignment="1">
      <alignment horizontal="center" vertical="center"/>
    </xf>
    <xf numFmtId="4" fontId="36" fillId="0" borderId="0" xfId="35" applyNumberFormat="1" applyFont="1" applyFill="1" applyAlignment="1">
      <alignment horizontal="center" vertical="center"/>
    </xf>
    <xf numFmtId="165" fontId="36" fillId="0" borderId="0" xfId="26" applyFont="1" applyFill="1" applyAlignment="1">
      <alignment horizontal="center" vertical="center"/>
    </xf>
    <xf numFmtId="167" fontId="36" fillId="0" borderId="0" xfId="35" applyNumberFormat="1" applyFont="1" applyFill="1" applyAlignment="1">
      <alignment horizontal="center" vertical="center"/>
    </xf>
    <xf numFmtId="0" fontId="36" fillId="0" borderId="0" xfId="35" applyFont="1" applyFill="1" applyAlignment="1">
      <alignment/>
    </xf>
    <xf numFmtId="0" fontId="36" fillId="0" borderId="0" xfId="35" applyFont="1" applyFill="1" applyAlignment="1">
      <alignment vertical="center" wrapText="1"/>
    </xf>
    <xf numFmtId="4" fontId="40" fillId="0" borderId="6" xfId="35" applyNumberFormat="1" applyFont="1" applyFill="1" applyBorder="1" applyAlignment="1">
      <alignment horizontal="center" vertical="center"/>
    </xf>
    <xf numFmtId="4" fontId="40" fillId="0" borderId="5" xfId="35" applyNumberFormat="1" applyFont="1" applyFill="1" applyBorder="1" applyAlignment="1">
      <alignment horizontal="center" vertical="center"/>
    </xf>
    <xf numFmtId="4" fontId="41" fillId="0" borderId="6" xfId="35" applyNumberFormat="1" applyFont="1" applyFill="1" applyBorder="1" applyAlignment="1">
      <alignment horizontal="center" vertical="center"/>
    </xf>
    <xf numFmtId="4" fontId="42" fillId="11" borderId="6" xfId="35" applyNumberFormat="1" applyFont="1" applyFill="1" applyBorder="1" applyAlignment="1">
      <alignment horizontal="center" vertical="center"/>
    </xf>
    <xf numFmtId="0" fontId="43" fillId="0" borderId="0" xfId="35" applyFont="1" applyFill="1" applyAlignment="1">
      <alignment vertical="center"/>
    </xf>
    <xf numFmtId="4" fontId="43" fillId="0" borderId="0" xfId="35" applyNumberFormat="1" applyFont="1" applyFill="1" applyAlignment="1">
      <alignment horizontal="center" vertical="center"/>
    </xf>
    <xf numFmtId="0" fontId="26" fillId="0" borderId="0" xfId="35" applyFont="1" applyFill="1" applyAlignment="1">
      <alignment vertical="center"/>
    </xf>
    <xf numFmtId="0" fontId="21" fillId="9" borderId="8" xfId="35" applyFont="1" applyFill="1" applyBorder="1" applyAlignment="1">
      <alignment horizontal="center" vertical="top"/>
    </xf>
    <xf numFmtId="0" fontId="21" fillId="9" borderId="0" xfId="35" applyFont="1" applyFill="1" applyAlignment="1">
      <alignment horizontal="center" vertical="top"/>
    </xf>
    <xf numFmtId="0" fontId="21" fillId="9" borderId="0" xfId="35" applyFont="1" applyFill="1" applyAlignment="1">
      <alignment horizontal="justify" vertical="top" wrapText="1"/>
    </xf>
    <xf numFmtId="4" fontId="21" fillId="9" borderId="0" xfId="35" applyNumberFormat="1" applyFont="1" applyFill="1" applyAlignment="1">
      <alignment horizontal="center"/>
    </xf>
    <xf numFmtId="164" fontId="21" fillId="9" borderId="0" xfId="35" applyNumberFormat="1" applyFont="1" applyFill="1" applyAlignment="1">
      <alignment horizontal="left"/>
    </xf>
    <xf numFmtId="164" fontId="13" fillId="9" borderId="0" xfId="35" applyNumberFormat="1" applyFont="1" applyFill="1" applyAlignment="1">
      <alignment horizontal="left"/>
    </xf>
    <xf numFmtId="164" fontId="21" fillId="9" borderId="9" xfId="35" applyNumberFormat="1" applyFont="1" applyFill="1" applyBorder="1" applyAlignment="1">
      <alignment horizontal="left"/>
    </xf>
    <xf numFmtId="164" fontId="44" fillId="0" borderId="0" xfId="35" applyNumberFormat="1" applyFont="1" applyFill="1" applyAlignment="1">
      <alignment horizontal="left"/>
    </xf>
    <xf numFmtId="164" fontId="18" fillId="0" borderId="0" xfId="35" applyNumberFormat="1" applyFont="1" applyFill="1" applyAlignment="1">
      <alignment horizontal="left"/>
    </xf>
    <xf numFmtId="10" fontId="34" fillId="9" borderId="0" xfId="35" applyNumberFormat="1" applyFont="1" applyFill="1" applyAlignment="1">
      <alignment horizontal="center" vertical="center" wrapText="1"/>
    </xf>
    <xf numFmtId="10" fontId="34" fillId="9" borderId="0" xfId="35" applyNumberFormat="1" applyFont="1" applyFill="1" applyAlignment="1">
      <alignment horizontal="center" vertical="center"/>
    </xf>
    <xf numFmtId="10" fontId="34" fillId="9" borderId="9" xfId="35" applyNumberFormat="1" applyFont="1" applyFill="1" applyBorder="1" applyAlignment="1">
      <alignment horizontal="center" vertical="center"/>
    </xf>
    <xf numFmtId="10" fontId="35" fillId="0" borderId="0" xfId="35" applyNumberFormat="1" applyFont="1" applyFill="1" applyAlignment="1">
      <alignment horizontal="center" vertical="center"/>
    </xf>
    <xf numFmtId="10" fontId="36" fillId="0" borderId="0" xfId="35" applyNumberFormat="1" applyFont="1" applyFill="1" applyAlignment="1">
      <alignment horizontal="center" vertical="center"/>
    </xf>
    <xf numFmtId="49" fontId="34" fillId="9" borderId="8" xfId="35" applyNumberFormat="1" applyFont="1" applyFill="1" applyBorder="1" applyAlignment="1">
      <alignment horizontal="left" vertical="top"/>
    </xf>
    <xf numFmtId="0" fontId="34" fillId="9" borderId="0" xfId="35" applyFont="1" applyFill="1" applyAlignment="1">
      <alignment horizontal="center" vertical="top"/>
    </xf>
    <xf numFmtId="0" fontId="34" fillId="9" borderId="0" xfId="35" applyFont="1" applyFill="1" applyAlignment="1">
      <alignment horizontal="justify" vertical="top" wrapText="1"/>
    </xf>
    <xf numFmtId="4" fontId="34" fillId="9" borderId="0" xfId="35" applyNumberFormat="1" applyFont="1" applyFill="1" applyAlignment="1">
      <alignment horizontal="center"/>
    </xf>
    <xf numFmtId="164" fontId="34" fillId="9" borderId="0" xfId="35" applyNumberFormat="1" applyFont="1" applyFill="1" applyAlignment="1">
      <alignment horizontal="left"/>
    </xf>
    <xf numFmtId="10" fontId="37" fillId="9" borderId="0" xfId="35" applyNumberFormat="1" applyFont="1" applyFill="1" applyAlignment="1">
      <alignment horizontal="left"/>
    </xf>
    <xf numFmtId="10" fontId="37" fillId="9" borderId="9" xfId="35" applyNumberFormat="1" applyFont="1" applyFill="1" applyBorder="1" applyAlignment="1">
      <alignment horizontal="left"/>
    </xf>
    <xf numFmtId="164" fontId="35" fillId="0" borderId="0" xfId="35" applyNumberFormat="1" applyFont="1" applyFill="1" applyAlignment="1">
      <alignment horizontal="left"/>
    </xf>
    <xf numFmtId="164" fontId="36" fillId="0" borderId="0" xfId="35" applyNumberFormat="1" applyFont="1" applyFill="1" applyAlignment="1">
      <alignment horizontal="left"/>
    </xf>
    <xf numFmtId="10" fontId="34" fillId="9" borderId="0" xfId="35" applyNumberFormat="1" applyFont="1" applyFill="1" applyAlignment="1">
      <alignment horizontal="center"/>
    </xf>
    <xf numFmtId="10" fontId="34" fillId="9" borderId="9" xfId="35" applyNumberFormat="1" applyFont="1" applyFill="1" applyBorder="1" applyAlignment="1">
      <alignment horizontal="center"/>
    </xf>
    <xf numFmtId="49" fontId="34" fillId="9" borderId="0" xfId="35" applyNumberFormat="1" applyFont="1" applyFill="1" applyAlignment="1">
      <alignment vertical="top" wrapText="1"/>
    </xf>
    <xf numFmtId="164" fontId="34" fillId="9" borderId="9" xfId="35" applyNumberFormat="1" applyFont="1" applyFill="1" applyBorder="1" applyAlignment="1">
      <alignment horizontal="left"/>
    </xf>
    <xf numFmtId="165" fontId="36" fillId="0" borderId="0" xfId="26" applyFont="1" applyFill="1" applyAlignment="1">
      <alignment horizontal="left"/>
    </xf>
    <xf numFmtId="164" fontId="37" fillId="9" borderId="0" xfId="35" applyNumberFormat="1" applyFont="1" applyFill="1" applyAlignment="1">
      <alignment horizontal="left"/>
    </xf>
    <xf numFmtId="0" fontId="21" fillId="9" borderId="8" xfId="35" applyFont="1" applyFill="1" applyBorder="1" applyAlignment="1">
      <alignment vertical="top"/>
    </xf>
    <xf numFmtId="0" fontId="21" fillId="9" borderId="0" xfId="35" applyFont="1" applyFill="1" applyAlignment="1">
      <alignment vertical="top"/>
    </xf>
    <xf numFmtId="0" fontId="21" fillId="9" borderId="9" xfId="35" applyFont="1" applyFill="1" applyBorder="1" applyAlignment="1">
      <alignment vertical="top"/>
    </xf>
    <xf numFmtId="165" fontId="18" fillId="0" borderId="0" xfId="26" applyFont="1" applyFill="1" applyAlignment="1">
      <alignment horizontal="left"/>
    </xf>
    <xf numFmtId="0" fontId="17" fillId="9" borderId="15" xfId="34" applyFont="1" applyFill="1" applyBorder="1" applyAlignment="1">
      <alignment horizontal="center" wrapText="1"/>
    </xf>
    <xf numFmtId="0" fontId="17" fillId="9" borderId="2" xfId="34" applyFont="1" applyFill="1" applyBorder="1" applyAlignment="1">
      <alignment horizontal="center" wrapText="1"/>
    </xf>
    <xf numFmtId="0" fontId="17" fillId="9" borderId="16" xfId="34" applyFont="1" applyFill="1" applyBorder="1" applyAlignment="1">
      <alignment horizontal="center" wrapText="1"/>
    </xf>
    <xf numFmtId="0" fontId="18" fillId="0" borderId="0" xfId="34" applyFont="1" applyFill="1" applyAlignment="1">
      <alignment/>
    </xf>
    <xf numFmtId="0" fontId="13" fillId="0" borderId="0" xfId="35" applyFont="1" applyFill="1" applyAlignment="1">
      <alignment horizontal="center" vertical="top"/>
    </xf>
    <xf numFmtId="0" fontId="13" fillId="0" borderId="0" xfId="35" applyFont="1" applyFill="1" applyAlignment="1">
      <alignment horizontal="justify" vertical="top" wrapText="1"/>
    </xf>
    <xf numFmtId="4" fontId="13" fillId="0" borderId="0" xfId="35" applyNumberFormat="1" applyFont="1" applyFill="1" applyAlignment="1">
      <alignment horizontal="center"/>
    </xf>
    <xf numFmtId="0" fontId="13" fillId="0" borderId="0" xfId="35" applyFont="1" applyFill="1" applyAlignment="1">
      <alignment horizontal="center"/>
    </xf>
    <xf numFmtId="168" fontId="13" fillId="0" borderId="0" xfId="35" applyNumberFormat="1" applyFont="1" applyFill="1" applyAlignment="1">
      <alignment horizontal="left"/>
    </xf>
    <xf numFmtId="164" fontId="13" fillId="0" borderId="0" xfId="35" applyNumberFormat="1" applyFont="1" applyFill="1" applyAlignment="1">
      <alignment horizontal="left"/>
    </xf>
    <xf numFmtId="168" fontId="18" fillId="0" borderId="0" xfId="35" applyNumberFormat="1" applyFont="1" applyFill="1" applyAlignment="1">
      <alignment horizontal="left"/>
    </xf>
    <xf numFmtId="169" fontId="13" fillId="0" borderId="0" xfId="35" applyNumberFormat="1" applyFont="1" applyFill="1" applyAlignment="1">
      <alignment horizontal="justify" vertical="top" wrapText="1"/>
    </xf>
    <xf numFmtId="170" fontId="13" fillId="0" borderId="0" xfId="35" applyNumberFormat="1" applyFont="1" applyFill="1" applyAlignment="1">
      <alignment horizontal="left"/>
    </xf>
    <xf numFmtId="170" fontId="18" fillId="0" borderId="0" xfId="35" applyNumberFormat="1" applyFont="1" applyFill="1" applyAlignment="1">
      <alignment horizontal="left"/>
    </xf>
    <xf numFmtId="171" fontId="13" fillId="0" borderId="0" xfId="35" applyNumberFormat="1" applyFont="1" applyFill="1" applyAlignment="1">
      <alignment horizontal="justify" vertical="top" wrapText="1"/>
    </xf>
    <xf numFmtId="0" fontId="13" fillId="0" borderId="0" xfId="35" applyFont="1" applyFill="1" applyAlignment="1">
      <alignment vertical="center" wrapText="1"/>
    </xf>
    <xf numFmtId="0" fontId="13" fillId="0" borderId="0" xfId="34" applyFont="1" applyFill="1" applyAlignment="1">
      <alignment vertical="center" wrapText="1"/>
    </xf>
    <xf numFmtId="0" fontId="18" fillId="0" borderId="0" xfId="34" applyFont="1" applyFill="1" applyAlignment="1">
      <alignment vertical="center" wrapText="1"/>
    </xf>
    <xf numFmtId="165" fontId="18" fillId="0" borderId="0" xfId="26" applyFont="1" applyFill="1" applyAlignment="1">
      <alignment vertical="center" wrapText="1"/>
    </xf>
    <xf numFmtId="0" fontId="13" fillId="0" borderId="0" xfId="35" applyFont="1" applyFill="1" applyAlignment="1">
      <alignment vertical="top"/>
    </xf>
    <xf numFmtId="4" fontId="13" fillId="0" borderId="0" xfId="35" applyNumberFormat="1" applyFont="1" applyFill="1" applyAlignment="1">
      <alignment vertical="top"/>
    </xf>
    <xf numFmtId="0" fontId="18" fillId="0" borderId="0" xfId="35" applyFont="1" applyFill="1" applyAlignment="1">
      <alignment vertical="top"/>
    </xf>
    <xf numFmtId="165" fontId="18" fillId="0" borderId="0" xfId="26" applyFont="1" applyFill="1" applyAlignment="1">
      <alignment vertical="top"/>
    </xf>
    <xf numFmtId="172" fontId="13" fillId="0" borderId="0" xfId="35" applyNumberFormat="1" applyFont="1" applyFill="1" applyAlignment="1">
      <alignment horizontal="center" vertical="top"/>
    </xf>
    <xf numFmtId="172" fontId="21" fillId="0" borderId="0" xfId="35" applyNumberFormat="1" applyFont="1" applyFill="1" applyAlignment="1">
      <alignment horizontal="center" vertical="top"/>
    </xf>
    <xf numFmtId="0" fontId="21" fillId="0" borderId="0" xfId="35" applyFont="1" applyFill="1" applyAlignment="1">
      <alignment horizontal="justify" vertical="top" wrapText="1"/>
    </xf>
    <xf numFmtId="4" fontId="21" fillId="0" borderId="0" xfId="35" applyNumberFormat="1" applyFont="1" applyFill="1" applyAlignment="1">
      <alignment horizontal="center"/>
    </xf>
    <xf numFmtId="0" fontId="21" fillId="0" borderId="0" xfId="35" applyFont="1" applyFill="1" applyAlignment="1">
      <alignment horizontal="center"/>
    </xf>
    <xf numFmtId="168" fontId="21" fillId="0" borderId="0" xfId="35" applyNumberFormat="1" applyFont="1" applyFill="1" applyAlignment="1">
      <alignment horizontal="left"/>
    </xf>
    <xf numFmtId="168" fontId="44" fillId="0" borderId="0" xfId="35" applyNumberFormat="1" applyFont="1" applyFill="1" applyAlignment="1">
      <alignment horizontal="left"/>
    </xf>
    <xf numFmtId="0" fontId="21" fillId="0" borderId="0" xfId="35" applyFont="1" applyFill="1" applyAlignment="1">
      <alignment horizontal="center" vertical="top"/>
    </xf>
    <xf numFmtId="0" fontId="44" fillId="0" borderId="0" xfId="35" applyFont="1" applyFill="1" applyAlignment="1">
      <alignment/>
    </xf>
    <xf numFmtId="0" fontId="13" fillId="0" borderId="0" xfId="35" applyFont="1" applyFill="1" applyAlignment="1">
      <alignment horizontal="left" vertical="top" wrapText="1"/>
    </xf>
    <xf numFmtId="0" fontId="21" fillId="0" borderId="0" xfId="35" applyFont="1" applyFill="1" applyAlignment="1">
      <alignment horizontal="left" vertical="top"/>
    </xf>
    <xf numFmtId="0" fontId="21" fillId="0" borderId="0" xfId="35" applyFont="1" applyFill="1" applyAlignment="1">
      <alignment horizontal="left" vertical="top" wrapText="1"/>
    </xf>
    <xf numFmtId="0" fontId="45" fillId="0" borderId="0" xfId="35" applyFont="1" applyFill="1" applyAlignment="1">
      <alignment/>
    </xf>
    <xf numFmtId="0" fontId="18" fillId="0" borderId="0" xfId="35" applyFont="1" applyFill="1" applyAlignment="1">
      <alignment wrapText="1"/>
    </xf>
    <xf numFmtId="0" fontId="45" fillId="0" borderId="0" xfId="35" applyFont="1" applyFill="1" applyAlignment="1">
      <alignment wrapText="1"/>
    </xf>
    <xf numFmtId="4" fontId="18" fillId="0" borderId="0" xfId="35" applyNumberFormat="1" applyFont="1" applyFill="1" applyAlignment="1">
      <alignment vertical="center"/>
    </xf>
    <xf numFmtId="4" fontId="13" fillId="0" borderId="7" xfId="35" applyNumberFormat="1" applyFont="1" applyFill="1" applyBorder="1" applyAlignment="1">
      <alignment horizontal="center" vertical="center"/>
    </xf>
    <xf numFmtId="167" fontId="13" fillId="0" borderId="7" xfId="35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center" vertical="center"/>
    </xf>
    <xf numFmtId="167" fontId="23" fillId="12" borderId="6" xfId="35" applyNumberFormat="1" applyFont="1" applyFill="1" applyBorder="1" applyAlignment="1">
      <alignment horizontal="center" vertical="center"/>
    </xf>
    <xf numFmtId="4" fontId="23" fillId="12" borderId="6" xfId="35" applyNumberFormat="1" applyFont="1" applyFill="1" applyBorder="1" applyAlignment="1">
      <alignment horizontal="center" vertical="center"/>
    </xf>
    <xf numFmtId="4" fontId="23" fillId="10" borderId="10" xfId="35" applyNumberFormat="1" applyFont="1" applyFill="1" applyBorder="1" applyAlignment="1">
      <alignment horizontal="center" vertical="center"/>
    </xf>
    <xf numFmtId="167" fontId="45" fillId="9" borderId="0" xfId="35" applyNumberFormat="1" applyFont="1" applyFill="1" applyAlignment="1">
      <alignment vertical="center"/>
    </xf>
    <xf numFmtId="171" fontId="18" fillId="0" borderId="0" xfId="35" applyNumberFormat="1" applyFont="1" applyFill="1" applyAlignment="1">
      <alignment/>
    </xf>
    <xf numFmtId="0" fontId="45" fillId="0" borderId="0" xfId="35" applyFont="1" applyFill="1" applyAlignment="1">
      <alignment vertical="center"/>
    </xf>
    <xf numFmtId="0" fontId="20" fillId="0" borderId="0" xfId="34" applyFont="1" applyFill="1" applyAlignment="1">
      <alignment horizontal="center" vertical="center"/>
    </xf>
    <xf numFmtId="0" fontId="50" fillId="0" borderId="0" xfId="34" applyFont="1" applyFill="1" applyAlignment="1">
      <alignment horizontal="center" vertical="center"/>
    </xf>
    <xf numFmtId="0" fontId="50" fillId="0" borderId="0" xfId="34" applyFont="1" applyFill="1" applyAlignment="1">
      <alignment horizontal="center" vertical="center" wrapText="1"/>
    </xf>
    <xf numFmtId="0" fontId="18" fillId="0" borderId="0" xfId="34" applyFont="1" applyFill="1" applyAlignment="1">
      <alignment horizontal="center"/>
    </xf>
    <xf numFmtId="0" fontId="21" fillId="0" borderId="0" xfId="34" applyFont="1" applyFill="1" applyAlignment="1">
      <alignment horizontal="center" vertical="center"/>
    </xf>
    <xf numFmtId="0" fontId="13" fillId="0" borderId="0" xfId="34" applyFont="1" applyFill="1" applyAlignment="1">
      <alignment horizontal="center" vertical="center"/>
    </xf>
    <xf numFmtId="0" fontId="13" fillId="0" borderId="0" xfId="34" applyFont="1" applyFill="1" applyAlignment="1">
      <alignment horizontal="center" vertical="center" wrapText="1"/>
    </xf>
    <xf numFmtId="165" fontId="13" fillId="0" borderId="0" xfId="41" applyFont="1" applyFill="1" applyAlignment="1">
      <alignment horizontal="center" vertical="center"/>
    </xf>
    <xf numFmtId="0" fontId="13" fillId="0" borderId="0" xfId="34" applyFont="1" applyFill="1" applyAlignment="1">
      <alignment horizontal="center"/>
    </xf>
    <xf numFmtId="0" fontId="13" fillId="0" borderId="0" xfId="34" applyFont="1" applyFill="1" applyAlignment="1">
      <alignment/>
    </xf>
    <xf numFmtId="0" fontId="13" fillId="0" borderId="0" xfId="34" applyFont="1" applyFill="1" applyAlignment="1">
      <alignment horizontal="left" vertical="center" indent="1"/>
    </xf>
    <xf numFmtId="0" fontId="21" fillId="0" borderId="17" xfId="34" applyFont="1" applyFill="1" applyBorder="1" applyAlignment="1">
      <alignment horizontal="center" vertical="center"/>
    </xf>
    <xf numFmtId="0" fontId="21" fillId="0" borderId="18" xfId="34" applyFont="1" applyFill="1" applyBorder="1" applyAlignment="1">
      <alignment horizontal="center" vertical="center"/>
    </xf>
    <xf numFmtId="0" fontId="21" fillId="0" borderId="18" xfId="34" applyFont="1" applyFill="1" applyBorder="1" applyAlignment="1">
      <alignment horizontal="center" vertical="center" wrapText="1"/>
    </xf>
    <xf numFmtId="165" fontId="21" fillId="0" borderId="18" xfId="41" applyFont="1" applyFill="1" applyBorder="1" applyAlignment="1">
      <alignment horizontal="center" vertical="center"/>
    </xf>
    <xf numFmtId="165" fontId="21" fillId="0" borderId="19" xfId="41" applyFont="1" applyFill="1" applyBorder="1" applyAlignment="1">
      <alignment horizontal="center" vertical="center"/>
    </xf>
    <xf numFmtId="0" fontId="21" fillId="0" borderId="0" xfId="34" applyFont="1" applyFill="1" applyAlignment="1">
      <alignment/>
    </xf>
    <xf numFmtId="0" fontId="21" fillId="0" borderId="0" xfId="34" applyFont="1" applyFill="1" applyAlignment="1">
      <alignment horizontal="center" vertical="center" wrapText="1"/>
    </xf>
    <xf numFmtId="0" fontId="21" fillId="0" borderId="0" xfId="34" applyFont="1" applyFill="1" applyAlignment="1">
      <alignment horizontal="left" vertical="center" indent="1"/>
    </xf>
    <xf numFmtId="0" fontId="23" fillId="0" borderId="3" xfId="34" applyFont="1" applyFill="1" applyBorder="1" applyAlignment="1">
      <alignment horizontal="center" vertical="center"/>
    </xf>
    <xf numFmtId="0" fontId="23" fillId="0" borderId="4" xfId="34" applyFont="1" applyFill="1" applyBorder="1" applyAlignment="1">
      <alignment vertical="center"/>
    </xf>
    <xf numFmtId="0" fontId="23" fillId="0" borderId="4" xfId="34" applyFont="1" applyFill="1" applyBorder="1" applyAlignment="1">
      <alignment horizontal="center" vertical="center" wrapText="1"/>
    </xf>
    <xf numFmtId="165" fontId="25" fillId="0" borderId="4" xfId="41" applyFont="1" applyFill="1" applyBorder="1" applyAlignment="1">
      <alignment vertical="center"/>
    </xf>
    <xf numFmtId="0" fontId="23" fillId="0" borderId="6" xfId="34" applyFont="1" applyFill="1" applyBorder="1" applyAlignment="1">
      <alignment horizontal="left" vertical="center" indent="1"/>
    </xf>
    <xf numFmtId="0" fontId="37" fillId="0" borderId="6" xfId="34" applyFont="1" applyFill="1" applyBorder="1" applyAlignment="1">
      <alignment horizontal="center" vertical="center"/>
    </xf>
    <xf numFmtId="0" fontId="37" fillId="0" borderId="6" xfId="34" applyFont="1" applyFill="1" applyBorder="1" applyAlignment="1">
      <alignment horizontal="left" vertical="center" wrapText="1" indent="1"/>
    </xf>
    <xf numFmtId="3" fontId="37" fillId="0" borderId="6" xfId="34" applyNumberFormat="1" applyFont="1" applyFill="1" applyBorder="1" applyAlignment="1">
      <alignment horizontal="center" vertical="center" wrapText="1"/>
    </xf>
    <xf numFmtId="165" fontId="37" fillId="0" borderId="6" xfId="41" applyFont="1" applyFill="1" applyBorder="1" applyAlignment="1">
      <alignment horizontal="center" vertical="center"/>
    </xf>
    <xf numFmtId="0" fontId="37" fillId="0" borderId="6" xfId="34" applyFont="1" applyFill="1" applyBorder="1" applyAlignment="1">
      <alignment horizontal="left" vertical="center" wrapText="1"/>
    </xf>
    <xf numFmtId="4" fontId="13" fillId="0" borderId="0" xfId="34" applyNumberFormat="1" applyFont="1" applyFill="1" applyAlignment="1">
      <alignment horizontal="center" vertical="center"/>
    </xf>
    <xf numFmtId="4" fontId="52" fillId="0" borderId="0" xfId="34" applyNumberFormat="1" applyFont="1" applyFill="1" applyAlignment="1">
      <alignment horizontal="center" vertical="center"/>
    </xf>
    <xf numFmtId="9" fontId="53" fillId="0" borderId="0" xfId="38" applyFont="1" applyFill="1" applyAlignment="1">
      <alignment horizontal="center" vertical="center"/>
    </xf>
    <xf numFmtId="0" fontId="18" fillId="0" borderId="0" xfId="34" applyFont="1" applyFill="1" applyAlignment="1">
      <alignment vertical="center"/>
    </xf>
    <xf numFmtId="9" fontId="13" fillId="0" borderId="0" xfId="38" applyFont="1" applyFill="1" applyAlignment="1">
      <alignment horizontal="center" vertical="center"/>
    </xf>
    <xf numFmtId="4" fontId="37" fillId="0" borderId="6" xfId="34" applyNumberFormat="1" applyFont="1" applyFill="1" applyBorder="1" applyAlignment="1">
      <alignment horizontal="center" vertical="center" wrapText="1"/>
    </xf>
    <xf numFmtId="3" fontId="37" fillId="0" borderId="6" xfId="34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34" applyFont="1" applyFill="1" applyAlignment="1">
      <alignment/>
    </xf>
    <xf numFmtId="165" fontId="37" fillId="0" borderId="6" xfId="41" applyFont="1" applyFill="1" applyBorder="1" applyAlignment="1">
      <alignment horizontal="left" vertical="center"/>
    </xf>
    <xf numFmtId="0" fontId="37" fillId="0" borderId="6" xfId="34" applyFont="1" applyFill="1" applyBorder="1" applyAlignment="1">
      <alignment horizontal="left" vertical="center" indent="1"/>
    </xf>
    <xf numFmtId="0" fontId="52" fillId="0" borderId="0" xfId="34" applyFont="1" applyFill="1" applyAlignment="1">
      <alignment horizontal="center"/>
    </xf>
    <xf numFmtId="0" fontId="37" fillId="0" borderId="6" xfId="34" applyFont="1" applyFill="1" applyBorder="1" applyAlignment="1">
      <alignment horizontal="right" vertical="center"/>
    </xf>
    <xf numFmtId="0" fontId="23" fillId="0" borderId="0" xfId="34" applyFont="1" applyFill="1" applyAlignment="1">
      <alignment/>
    </xf>
    <xf numFmtId="165" fontId="23" fillId="0" borderId="0" xfId="34" applyNumberFormat="1" applyFont="1" applyFill="1" applyAlignment="1">
      <alignment/>
    </xf>
    <xf numFmtId="0" fontId="34" fillId="0" borderId="8" xfId="34" applyFont="1" applyFill="1" applyBorder="1" applyAlignment="1">
      <alignment horizontal="center" vertical="center"/>
    </xf>
    <xf numFmtId="0" fontId="34" fillId="0" borderId="0" xfId="34" applyFont="1" applyFill="1" applyAlignment="1">
      <alignment horizontal="center" vertical="center"/>
    </xf>
    <xf numFmtId="0" fontId="37" fillId="0" borderId="0" xfId="34" applyFont="1" applyFill="1" applyAlignment="1">
      <alignment horizontal="center" vertical="center" wrapText="1"/>
    </xf>
    <xf numFmtId="10" fontId="37" fillId="0" borderId="0" xfId="34" applyNumberFormat="1" applyFont="1" applyFill="1" applyAlignment="1" applyProtection="1">
      <alignment horizontal="center" vertical="center" wrapText="1"/>
      <protection locked="0"/>
    </xf>
    <xf numFmtId="165" fontId="37" fillId="0" borderId="0" xfId="41" applyFont="1" applyFill="1" applyAlignment="1">
      <alignment vertical="center"/>
    </xf>
    <xf numFmtId="165" fontId="34" fillId="0" borderId="0" xfId="41" applyFont="1" applyFill="1" applyAlignment="1">
      <alignment horizontal="center" vertical="center"/>
    </xf>
    <xf numFmtId="167" fontId="37" fillId="0" borderId="20" xfId="35" applyNumberFormat="1" applyFont="1" applyFill="1" applyBorder="1" applyAlignment="1">
      <alignment horizontal="center" vertical="center"/>
    </xf>
    <xf numFmtId="0" fontId="37" fillId="0" borderId="0" xfId="34" applyFont="1" applyFill="1" applyAlignment="1">
      <alignment horizontal="left" vertical="center" indent="1"/>
    </xf>
    <xf numFmtId="0" fontId="55" fillId="0" borderId="0" xfId="36" applyFont="1" applyFill="1" applyAlignment="1">
      <alignment horizontal="right"/>
    </xf>
    <xf numFmtId="0" fontId="55" fillId="0" borderId="0" xfId="36" applyFont="1" applyFill="1" applyAlignment="1">
      <alignment horizontal="center" vertical="center"/>
    </xf>
    <xf numFmtId="165" fontId="56" fillId="0" borderId="0" xfId="41" applyFont="1" applyFill="1" applyAlignment="1">
      <alignment horizontal="center"/>
    </xf>
    <xf numFmtId="165" fontId="55" fillId="0" borderId="0" xfId="41" applyFont="1" applyFill="1" applyAlignment="1">
      <alignment horizontal="center" vertical="center"/>
    </xf>
    <xf numFmtId="165" fontId="55" fillId="0" borderId="0" xfId="41" applyFont="1" applyFill="1" applyAlignment="1">
      <alignment/>
    </xf>
    <xf numFmtId="4" fontId="34" fillId="0" borderId="0" xfId="34" applyNumberFormat="1" applyFont="1" applyFill="1" applyAlignment="1">
      <alignment horizontal="center" vertical="center"/>
    </xf>
    <xf numFmtId="173" fontId="55" fillId="0" borderId="0" xfId="41" applyNumberFormat="1" applyFont="1" applyFill="1" applyAlignment="1">
      <alignment/>
    </xf>
    <xf numFmtId="165" fontId="57" fillId="0" borderId="0" xfId="36" applyNumberFormat="1" applyFont="1" applyFill="1" applyAlignment="1">
      <alignment horizontal="center" vertical="center"/>
    </xf>
    <xf numFmtId="165" fontId="34" fillId="12" borderId="5" xfId="41" applyFont="1" applyFill="1" applyBorder="1" applyAlignment="1">
      <alignment horizontal="center" vertical="center"/>
    </xf>
    <xf numFmtId="0" fontId="37" fillId="0" borderId="0" xfId="34" applyFont="1" applyFill="1" applyAlignment="1">
      <alignment horizontal="center" vertical="center"/>
    </xf>
    <xf numFmtId="0" fontId="37" fillId="0" borderId="0" xfId="34" applyFont="1" applyFill="1" applyAlignment="1">
      <alignment horizontal="center" wrapText="1"/>
    </xf>
    <xf numFmtId="165" fontId="37" fillId="0" borderId="0" xfId="41" applyFont="1" applyFill="1" applyAlignment="1">
      <alignment/>
    </xf>
    <xf numFmtId="165" fontId="37" fillId="0" borderId="0" xfId="41" applyFont="1" applyFill="1" applyAlignment="1">
      <alignment horizontal="center"/>
    </xf>
    <xf numFmtId="174" fontId="37" fillId="0" borderId="0" xfId="41" applyNumberFormat="1" applyFont="1" applyFill="1" applyAlignment="1">
      <alignment/>
    </xf>
    <xf numFmtId="165" fontId="37" fillId="0" borderId="4" xfId="41" applyFont="1" applyFill="1" applyBorder="1" applyAlignment="1">
      <alignment vertical="center"/>
    </xf>
    <xf numFmtId="0" fontId="13" fillId="0" borderId="0" xfId="34" applyFont="1" applyFill="1" applyAlignment="1">
      <alignment horizontal="center" wrapText="1"/>
    </xf>
    <xf numFmtId="165" fontId="13" fillId="0" borderId="0" xfId="41" applyFont="1" applyFill="1" applyAlignment="1">
      <alignment/>
    </xf>
    <xf numFmtId="165" fontId="13" fillId="0" borderId="0" xfId="41" applyFont="1" applyFill="1" applyAlignment="1">
      <alignment horizontal="center"/>
    </xf>
    <xf numFmtId="174" fontId="13" fillId="0" borderId="0" xfId="41" applyNumberFormat="1" applyFont="1" applyFill="1" applyAlignment="1">
      <alignment/>
    </xf>
    <xf numFmtId="0" fontId="13" fillId="9" borderId="0" xfId="34" applyFont="1" applyFill="1" applyAlignment="1">
      <alignment vertical="center"/>
    </xf>
    <xf numFmtId="165" fontId="13" fillId="0" borderId="0" xfId="34" applyNumberFormat="1" applyFont="1" applyFill="1" applyAlignment="1">
      <alignment horizontal="left" vertical="center" indent="1"/>
    </xf>
    <xf numFmtId="0" fontId="34" fillId="11" borderId="12" xfId="34" applyFont="1" applyFill="1" applyBorder="1" applyAlignment="1">
      <alignment horizontal="center" vertical="center"/>
    </xf>
    <xf numFmtId="0" fontId="34" fillId="11" borderId="13" xfId="34" applyFont="1" applyFill="1" applyBorder="1" applyAlignment="1">
      <alignment vertical="center"/>
    </xf>
    <xf numFmtId="0" fontId="34" fillId="11" borderId="13" xfId="34" applyFont="1" applyFill="1" applyBorder="1" applyAlignment="1">
      <alignment horizontal="center" vertical="center" wrapText="1"/>
    </xf>
    <xf numFmtId="165" fontId="37" fillId="11" borderId="13" xfId="41" applyFont="1" applyFill="1" applyBorder="1" applyAlignment="1">
      <alignment vertical="center"/>
    </xf>
    <xf numFmtId="0" fontId="34" fillId="11" borderId="7" xfId="34" applyFont="1" applyFill="1" applyBorder="1" applyAlignment="1">
      <alignment horizontal="left" vertical="center" indent="1"/>
    </xf>
    <xf numFmtId="0" fontId="37" fillId="0" borderId="21" xfId="34" applyFont="1" applyFill="1" applyBorder="1" applyAlignment="1">
      <alignment horizontal="center" vertical="center"/>
    </xf>
    <xf numFmtId="0" fontId="54" fillId="0" borderId="22" xfId="34" applyFont="1" applyFill="1" applyBorder="1" applyAlignment="1">
      <alignment horizontal="center" vertical="center"/>
    </xf>
    <xf numFmtId="0" fontId="37" fillId="0" borderId="22" xfId="34" applyFont="1" applyFill="1" applyBorder="1" applyAlignment="1">
      <alignment horizontal="left" vertical="center" wrapText="1" indent="1"/>
    </xf>
    <xf numFmtId="4" fontId="37" fillId="0" borderId="22" xfId="34" applyNumberFormat="1" applyFont="1" applyFill="1" applyBorder="1" applyAlignment="1">
      <alignment horizontal="center" vertical="center" wrapText="1"/>
    </xf>
    <xf numFmtId="165" fontId="37" fillId="0" borderId="22" xfId="41" applyFont="1" applyFill="1" applyBorder="1" applyAlignment="1">
      <alignment horizontal="left" vertical="center"/>
    </xf>
    <xf numFmtId="165" fontId="37" fillId="0" borderId="22" xfId="41" applyFont="1" applyFill="1" applyBorder="1" applyAlignment="1">
      <alignment horizontal="center" vertical="center"/>
    </xf>
    <xf numFmtId="0" fontId="37" fillId="0" borderId="23" xfId="34" applyFont="1" applyFill="1" applyBorder="1" applyAlignment="1">
      <alignment horizontal="left" vertical="center" indent="1"/>
    </xf>
    <xf numFmtId="0" fontId="37" fillId="0" borderId="24" xfId="34" applyFont="1" applyFill="1" applyBorder="1" applyAlignment="1">
      <alignment horizontal="center" vertical="center"/>
    </xf>
    <xf numFmtId="0" fontId="37" fillId="0" borderId="25" xfId="34" applyFont="1" applyFill="1" applyBorder="1" applyAlignment="1">
      <alignment horizontal="center" vertical="center"/>
    </xf>
    <xf numFmtId="0" fontId="37" fillId="0" borderId="25" xfId="34" applyFont="1" applyFill="1" applyBorder="1" applyAlignment="1">
      <alignment horizontal="left" vertical="center" wrapText="1" indent="1"/>
    </xf>
    <xf numFmtId="4" fontId="37" fillId="0" borderId="25" xfId="34" applyNumberFormat="1" applyFont="1" applyFill="1" applyBorder="1" applyAlignment="1">
      <alignment horizontal="center" vertical="center" wrapText="1"/>
    </xf>
    <xf numFmtId="165" fontId="37" fillId="0" borderId="25" xfId="41" applyFont="1" applyFill="1" applyBorder="1" applyAlignment="1">
      <alignment horizontal="left" vertical="center"/>
    </xf>
    <xf numFmtId="165" fontId="37" fillId="0" borderId="25" xfId="41" applyFont="1" applyFill="1" applyBorder="1" applyAlignment="1">
      <alignment horizontal="center" vertical="center"/>
    </xf>
    <xf numFmtId="0" fontId="37" fillId="0" borderId="26" xfId="34" applyFont="1" applyFill="1" applyBorder="1" applyAlignment="1">
      <alignment horizontal="left" vertical="center" indent="1"/>
    </xf>
    <xf numFmtId="0" fontId="37" fillId="0" borderId="27" xfId="34" applyFont="1" applyFill="1" applyBorder="1" applyAlignment="1">
      <alignment horizontal="center" vertical="center"/>
    </xf>
    <xf numFmtId="0" fontId="37" fillId="0" borderId="28" xfId="34" applyFont="1" applyFill="1" applyBorder="1" applyAlignment="1">
      <alignment horizontal="left" vertical="center" indent="1"/>
    </xf>
    <xf numFmtId="0" fontId="37" fillId="0" borderId="29" xfId="34" applyFont="1" applyFill="1" applyBorder="1" applyAlignment="1">
      <alignment horizontal="center" vertical="center"/>
    </xf>
    <xf numFmtId="0" fontId="37" fillId="0" borderId="30" xfId="34" applyFont="1" applyFill="1" applyBorder="1" applyAlignment="1">
      <alignment horizontal="right" vertical="center"/>
    </xf>
    <xf numFmtId="4" fontId="37" fillId="0" borderId="30" xfId="34" applyNumberFormat="1" applyFont="1" applyFill="1" applyBorder="1" applyAlignment="1">
      <alignment horizontal="center" vertical="center" wrapText="1"/>
    </xf>
    <xf numFmtId="165" fontId="37" fillId="0" borderId="30" xfId="41" applyFont="1" applyFill="1" applyBorder="1" applyAlignment="1">
      <alignment horizontal="left" vertical="center"/>
    </xf>
    <xf numFmtId="10" fontId="37" fillId="0" borderId="30" xfId="41" applyNumberFormat="1" applyFont="1" applyFill="1" applyBorder="1" applyAlignment="1">
      <alignment horizontal="center" vertical="center"/>
    </xf>
    <xf numFmtId="0" fontId="37" fillId="0" borderId="31" xfId="34" applyFont="1" applyFill="1" applyBorder="1" applyAlignment="1">
      <alignment horizontal="left" vertical="center" indent="1"/>
    </xf>
    <xf numFmtId="0" fontId="37" fillId="0" borderId="25" xfId="34" applyFont="1" applyFill="1" applyBorder="1" applyAlignment="1">
      <alignment horizontal="left" vertical="center" indent="1"/>
    </xf>
    <xf numFmtId="3" fontId="37" fillId="0" borderId="25" xfId="34" applyNumberFormat="1" applyFont="1" applyFill="1" applyBorder="1" applyAlignment="1">
      <alignment horizontal="center" vertical="center" wrapText="1"/>
    </xf>
    <xf numFmtId="0" fontId="37" fillId="0" borderId="22" xfId="34" applyFont="1" applyFill="1" applyBorder="1" applyAlignment="1">
      <alignment horizontal="center" vertical="center"/>
    </xf>
    <xf numFmtId="0" fontId="37" fillId="0" borderId="22" xfId="34" applyFont="1" applyFill="1" applyBorder="1" applyAlignment="1">
      <alignment horizontal="left" vertical="center" indent="1"/>
    </xf>
    <xf numFmtId="165" fontId="37" fillId="0" borderId="22" xfId="41" applyFont="1" applyFill="1" applyBorder="1" applyAlignment="1">
      <alignment vertical="center"/>
    </xf>
    <xf numFmtId="10" fontId="37" fillId="0" borderId="25" xfId="38" applyNumberFormat="1" applyFont="1" applyFill="1" applyBorder="1" applyAlignment="1">
      <alignment horizontal="center" vertical="center" wrapText="1"/>
    </xf>
    <xf numFmtId="165" fontId="37" fillId="11" borderId="2" xfId="41" applyFont="1" applyFill="1" applyBorder="1" applyAlignment="1">
      <alignment vertical="center"/>
    </xf>
    <xf numFmtId="0" fontId="37" fillId="12" borderId="10" xfId="34" applyFont="1" applyFill="1" applyBorder="1" applyAlignment="1">
      <alignment horizontal="left" vertical="center" indent="1"/>
    </xf>
    <xf numFmtId="3" fontId="37" fillId="0" borderId="22" xfId="34" applyNumberFormat="1" applyFont="1" applyFill="1" applyBorder="1" applyAlignment="1" applyProtection="1">
      <alignment horizontal="center" vertical="center" wrapText="1"/>
      <protection locked="0"/>
    </xf>
    <xf numFmtId="165" fontId="34" fillId="0" borderId="22" xfId="41" applyFont="1" applyFill="1" applyBorder="1" applyAlignment="1">
      <alignment horizontal="center" vertical="center"/>
    </xf>
    <xf numFmtId="165" fontId="34" fillId="0" borderId="25" xfId="41" applyFont="1" applyFill="1" applyBorder="1" applyAlignment="1">
      <alignment horizontal="center" vertical="center"/>
    </xf>
    <xf numFmtId="165" fontId="37" fillId="0" borderId="30" xfId="41" applyFont="1" applyFill="1" applyBorder="1" applyAlignment="1">
      <alignment horizontal="center" vertical="center"/>
    </xf>
    <xf numFmtId="0" fontId="34" fillId="11" borderId="2" xfId="34" applyFont="1" applyFill="1" applyBorder="1" applyAlignment="1">
      <alignment horizontal="center" vertical="center"/>
    </xf>
    <xf numFmtId="0" fontId="34" fillId="0" borderId="4" xfId="34" applyFont="1" applyFill="1" applyBorder="1" applyAlignment="1">
      <alignment horizontal="center" vertical="center"/>
    </xf>
    <xf numFmtId="4" fontId="37" fillId="0" borderId="6" xfId="34" applyNumberFormat="1" applyFont="1" applyFill="1" applyBorder="1" applyAlignment="1" applyProtection="1">
      <alignment horizontal="center" vertical="center" wrapText="1"/>
      <protection locked="0"/>
    </xf>
    <xf numFmtId="176" fontId="13" fillId="0" borderId="6" xfId="35" applyNumberFormat="1" applyFont="1" applyFill="1" applyBorder="1" applyAlignment="1">
      <alignment horizontal="center" vertical="center"/>
    </xf>
    <xf numFmtId="4" fontId="13" fillId="0" borderId="0" xfId="35" applyNumberFormat="1" applyFont="1" applyFill="1" applyAlignment="1">
      <alignment vertical="center"/>
    </xf>
    <xf numFmtId="0" fontId="20" fillId="11" borderId="6" xfId="35" applyFont="1" applyFill="1" applyBorder="1" applyAlignment="1">
      <alignment horizontal="center" vertical="center" wrapText="1"/>
    </xf>
    <xf numFmtId="0" fontId="21" fillId="0" borderId="6" xfId="35" applyFont="1" applyFill="1" applyBorder="1" applyAlignment="1">
      <alignment horizontal="left" vertical="center" wrapText="1"/>
    </xf>
    <xf numFmtId="0" fontId="23" fillId="11" borderId="6" xfId="35" applyFont="1" applyFill="1" applyBorder="1" applyAlignment="1">
      <alignment horizontal="center" vertical="center"/>
    </xf>
    <xf numFmtId="0" fontId="16" fillId="0" borderId="0" xfId="35" applyFont="1" applyFill="1" applyAlignment="1">
      <alignment horizontal="center"/>
    </xf>
    <xf numFmtId="0" fontId="0" fillId="9" borderId="8" xfId="0" applyFill="1" applyBorder="1"/>
    <xf numFmtId="0" fontId="20" fillId="11" borderId="3" xfId="35" applyFont="1" applyFill="1" applyBorder="1" applyAlignment="1">
      <alignment horizontal="left" vertical="center" wrapText="1"/>
    </xf>
    <xf numFmtId="0" fontId="20" fillId="11" borderId="4" xfId="35" applyFont="1" applyFill="1" applyBorder="1" applyAlignment="1">
      <alignment horizontal="left" vertical="center" wrapText="1"/>
    </xf>
    <xf numFmtId="0" fontId="20" fillId="11" borderId="5" xfId="35" applyFont="1" applyFill="1" applyBorder="1" applyAlignment="1">
      <alignment horizontal="left" vertical="center" wrapText="1"/>
    </xf>
    <xf numFmtId="0" fontId="31" fillId="0" borderId="6" xfId="35" applyFont="1" applyFill="1" applyBorder="1" applyAlignment="1">
      <alignment horizontal="left" vertical="center" wrapText="1"/>
    </xf>
    <xf numFmtId="0" fontId="16" fillId="0" borderId="6" xfId="35" applyFont="1" applyFill="1" applyBorder="1" applyAlignment="1">
      <alignment horizontal="left" vertical="center" wrapText="1"/>
    </xf>
    <xf numFmtId="166" fontId="16" fillId="9" borderId="5" xfId="35" applyNumberFormat="1" applyFont="1" applyFill="1" applyBorder="1" applyAlignment="1">
      <alignment horizontal="left" vertical="center"/>
    </xf>
    <xf numFmtId="0" fontId="0" fillId="0" borderId="8" xfId="0" applyFill="1" applyBorder="1"/>
    <xf numFmtId="0" fontId="13" fillId="0" borderId="0" xfId="35" applyFont="1" applyFill="1" applyAlignment="1">
      <alignment horizontal="center"/>
    </xf>
    <xf numFmtId="0" fontId="20" fillId="0" borderId="6" xfId="35" applyFont="1" applyFill="1" applyBorder="1" applyAlignment="1">
      <alignment horizontal="center" vertical="center" wrapText="1"/>
    </xf>
    <xf numFmtId="0" fontId="0" fillId="0" borderId="0" xfId="0" applyFill="1"/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165" fontId="34" fillId="11" borderId="32" xfId="41" applyFont="1" applyFill="1" applyBorder="1" applyAlignment="1">
      <alignment horizontal="center" vertical="center"/>
    </xf>
    <xf numFmtId="165" fontId="34" fillId="11" borderId="33" xfId="41" applyFont="1" applyFill="1" applyBorder="1" applyAlignment="1">
      <alignment horizontal="center" vertical="center"/>
    </xf>
    <xf numFmtId="0" fontId="37" fillId="0" borderId="7" xfId="34" applyFont="1" applyFill="1" applyBorder="1" applyAlignment="1">
      <alignment horizontal="left" vertical="center" wrapText="1"/>
    </xf>
    <xf numFmtId="0" fontId="37" fillId="0" borderId="10" xfId="34" applyFont="1" applyFill="1" applyBorder="1" applyAlignment="1">
      <alignment horizontal="left" vertical="center" wrapText="1"/>
    </xf>
    <xf numFmtId="0" fontId="20" fillId="0" borderId="0" xfId="34" applyFont="1" applyFill="1" applyAlignment="1">
      <alignment horizontal="center" vertical="center"/>
    </xf>
    <xf numFmtId="0" fontId="16" fillId="0" borderId="0" xfId="34" applyFont="1" applyFill="1" applyAlignment="1">
      <alignment horizontal="center" vertical="center"/>
    </xf>
    <xf numFmtId="0" fontId="16" fillId="0" borderId="0" xfId="34" applyFont="1" applyFill="1" applyAlignment="1">
      <alignment horizontal="left" vertical="center"/>
    </xf>
    <xf numFmtId="165" fontId="23" fillId="0" borderId="5" xfId="41" applyFont="1" applyFill="1" applyBorder="1" applyAlignment="1">
      <alignment horizontal="right" vertical="center"/>
    </xf>
    <xf numFmtId="0" fontId="34" fillId="11" borderId="15" xfId="34" applyFont="1" applyFill="1" applyBorder="1" applyAlignment="1">
      <alignment horizontal="center" vertical="center"/>
    </xf>
    <xf numFmtId="165" fontId="34" fillId="11" borderId="16" xfId="4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right" vertical="center"/>
    </xf>
    <xf numFmtId="0" fontId="34" fillId="11" borderId="3" xfId="34" applyFont="1" applyFill="1" applyBorder="1" applyAlignment="1">
      <alignment horizontal="center" vertical="center"/>
    </xf>
    <xf numFmtId="0" fontId="34" fillId="0" borderId="3" xfId="34" applyFont="1" applyFill="1" applyBorder="1" applyAlignment="1">
      <alignment horizontal="center" vertical="center"/>
    </xf>
    <xf numFmtId="4" fontId="34" fillId="0" borderId="5" xfId="41" applyNumberFormat="1" applyFont="1" applyFill="1" applyBorder="1" applyAlignment="1">
      <alignment horizontal="right" vertical="center"/>
    </xf>
    <xf numFmtId="0" fontId="58" fillId="0" borderId="0" xfId="34" applyFont="1" applyFill="1" applyAlignment="1">
      <alignment horizontal="left" vertical="center" wrapText="1"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Excel Built-in Comma" xfId="26"/>
    <cellStyle name="Footnote" xfId="27"/>
    <cellStyle name="Good" xfId="28"/>
    <cellStyle name="Heading (user)" xfId="29"/>
    <cellStyle name="Heading 1" xfId="30"/>
    <cellStyle name="Heading 2" xfId="31"/>
    <cellStyle name="Hyperlink" xfId="32"/>
    <cellStyle name="Neutral" xfId="33"/>
    <cellStyle name="Normal 16" xfId="34"/>
    <cellStyle name="Normal 2" xfId="35"/>
    <cellStyle name="Normal_ECONOMICIDADEpp093 (3)" xfId="36"/>
    <cellStyle name="Note" xfId="37"/>
    <cellStyle name="Porcentagem 2" xfId="38"/>
    <cellStyle name="Status" xfId="39"/>
    <cellStyle name="Text" xfId="40"/>
    <cellStyle name="Vírgula 2" xfId="41"/>
    <cellStyle name="Warning" xf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76325" cy="923925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9239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752475</xdr:colOff>
      <xdr:row>0</xdr:row>
      <xdr:rowOff>104775</xdr:rowOff>
    </xdr:from>
    <xdr:ext cx="4248150" cy="762000"/>
    <xdr:sp macro="" textlink="">
      <xdr:nvSpPr>
        <xdr:cNvPr id="3" name="CustomShape 1"/>
        <xdr:cNvSpPr/>
      </xdr:nvSpPr>
      <xdr:spPr>
        <a:xfrm>
          <a:off x="1238250" y="104775"/>
          <a:ext cx="4248150" cy="762000"/>
        </a:xfrm>
        <a:prstGeom prst="rect">
          <a:avLst/>
        </a:prstGeom>
        <a:solidFill>
          <a:srgbClr val="FFFFFF"/>
        </a:solidFill>
        <a:ln w="9363" cap="flat">
          <a:solidFill>
            <a:srgbClr val="FFFFFF"/>
          </a:solidFill>
          <a:prstDash val="solid"/>
          <a:miter/>
          <a:headEnd type="none"/>
          <a:tailEnd type="none"/>
        </a:ln>
      </xdr:spPr>
      <xdr:txBody>
        <a:bodyPr vert="horz" wrap="square" lIns="91440" tIns="45720" rIns="91440" bIns="45720" anchor="t" anchorCtr="1" compatLnSpc="0">
          <a:noAutofit/>
        </a:bodyPr>
        <a:lstStyle/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Estado do Rio de Janeiro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Prefeitura Municipal de Armação dos Búzios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Secretaria Municipal de Serviços Públicos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76325" cy="923925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9239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828675</xdr:colOff>
      <xdr:row>0</xdr:row>
      <xdr:rowOff>104775</xdr:rowOff>
    </xdr:from>
    <xdr:ext cx="4248150" cy="762000"/>
    <xdr:sp macro="" textlink="">
      <xdr:nvSpPr>
        <xdr:cNvPr id="3" name="CustomShape 1"/>
        <xdr:cNvSpPr/>
      </xdr:nvSpPr>
      <xdr:spPr>
        <a:xfrm>
          <a:off x="1238250" y="104775"/>
          <a:ext cx="4248150" cy="762000"/>
        </a:xfrm>
        <a:prstGeom prst="rect">
          <a:avLst/>
        </a:prstGeom>
        <a:solidFill>
          <a:srgbClr val="FFFFFF"/>
        </a:solidFill>
        <a:ln w="9363" cap="flat">
          <a:solidFill>
            <a:srgbClr val="FFFFFF"/>
          </a:solidFill>
          <a:prstDash val="solid"/>
          <a:miter/>
          <a:headEnd type="none"/>
          <a:tailEnd type="none"/>
        </a:ln>
      </xdr:spPr>
      <xdr:txBody>
        <a:bodyPr vert="horz" wrap="square" lIns="91440" tIns="45720" rIns="91440" bIns="45720" anchor="t" anchorCtr="1" compatLnSpc="0">
          <a:noAutofit/>
        </a:bodyPr>
        <a:lstStyle/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Estado do Rio de Janeiro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Prefeitura Municipal de Armação dos Búzios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Secretaria Municipal de Serviços Públicos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85850" cy="923925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9239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752475</xdr:colOff>
      <xdr:row>0</xdr:row>
      <xdr:rowOff>104775</xdr:rowOff>
    </xdr:from>
    <xdr:ext cx="4248150" cy="762000"/>
    <xdr:sp macro="" textlink="">
      <xdr:nvSpPr>
        <xdr:cNvPr id="3" name="CustomShape 1"/>
        <xdr:cNvSpPr/>
      </xdr:nvSpPr>
      <xdr:spPr>
        <a:xfrm>
          <a:off x="1238250" y="104775"/>
          <a:ext cx="4248150" cy="762000"/>
        </a:xfrm>
        <a:prstGeom prst="rect">
          <a:avLst/>
        </a:prstGeom>
        <a:solidFill>
          <a:srgbClr val="FFFFFF"/>
        </a:solidFill>
        <a:ln w="9363" cap="flat">
          <a:solidFill>
            <a:srgbClr val="FFFFFF"/>
          </a:solidFill>
          <a:prstDash val="solid"/>
          <a:miter/>
          <a:headEnd type="none"/>
          <a:tailEnd type="none"/>
        </a:ln>
      </xdr:spPr>
      <xdr:txBody>
        <a:bodyPr vert="horz" wrap="square" lIns="91440" tIns="45720" rIns="91440" bIns="45720" anchor="t" anchorCtr="1" compatLnSpc="0">
          <a:noAutofit/>
        </a:bodyPr>
        <a:lstStyle/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Estado do Rio de Janeiro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Prefeitura Municipal de Armação dos Búzios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Secretaria Municipal de Serviços Públicos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76325" cy="923925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9239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695325</xdr:colOff>
      <xdr:row>0</xdr:row>
      <xdr:rowOff>104775</xdr:rowOff>
    </xdr:from>
    <xdr:ext cx="4248150" cy="762000"/>
    <xdr:sp macro="" textlink="">
      <xdr:nvSpPr>
        <xdr:cNvPr id="3" name="CustomShape 1"/>
        <xdr:cNvSpPr/>
      </xdr:nvSpPr>
      <xdr:spPr>
        <a:xfrm>
          <a:off x="1238250" y="104775"/>
          <a:ext cx="4248150" cy="762000"/>
        </a:xfrm>
        <a:prstGeom prst="rect">
          <a:avLst/>
        </a:prstGeom>
        <a:solidFill>
          <a:srgbClr val="FFFFFF"/>
        </a:solidFill>
        <a:ln w="9363" cap="flat">
          <a:solidFill>
            <a:srgbClr val="FFFFFF"/>
          </a:solidFill>
          <a:prstDash val="solid"/>
          <a:miter/>
          <a:headEnd type="none"/>
          <a:tailEnd type="none"/>
        </a:ln>
      </xdr:spPr>
      <xdr:txBody>
        <a:bodyPr vert="horz" wrap="square" lIns="91440" tIns="45720" rIns="91440" bIns="45720" anchor="t" anchorCtr="1" compatLnSpc="0">
          <a:noAutofit/>
        </a:bodyPr>
        <a:lstStyle/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Estado do Rio de Janeiro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Prefeitura Municipal de Armação dos Búzios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Secretaria Municipal de Serviços Públicos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tabSelected="1" view="pageBreakPreview" zoomScaleSheetLayoutView="100" workbookViewId="0" topLeftCell="A1">
      <selection activeCell="H5" sqref="H5"/>
    </sheetView>
  </sheetViews>
  <sheetFormatPr defaultColWidth="9.00390625" defaultRowHeight="14.25"/>
  <cols>
    <col min="1" max="1" width="6.375" style="5" customWidth="1"/>
    <col min="2" max="2" width="13.75390625" style="5" customWidth="1"/>
    <col min="3" max="3" width="50.125" style="5" customWidth="1"/>
    <col min="4" max="4" width="10.625" style="5" customWidth="1"/>
    <col min="5" max="5" width="7.75390625" style="5" customWidth="1"/>
    <col min="6" max="7" width="16.25390625" style="5" customWidth="1"/>
    <col min="8" max="8" width="29.125" style="5" customWidth="1"/>
    <col min="9" max="9" width="16.75390625" style="5" customWidth="1"/>
    <col min="10" max="10" width="23.125" style="6" customWidth="1"/>
    <col min="11" max="11" width="18.375" style="6" customWidth="1"/>
    <col min="12" max="12" width="16.00390625" style="6" customWidth="1"/>
    <col min="13" max="13" width="13.375" style="7" customWidth="1"/>
    <col min="14" max="1024" width="10.625" style="6" customWidth="1"/>
    <col min="1025" max="1025" width="9.00390625" style="0" customWidth="1"/>
  </cols>
  <sheetData>
    <row r="1" spans="1:8" ht="70.5" customHeight="1">
      <c r="A1" s="1"/>
      <c r="B1" s="2"/>
      <c r="C1" s="3"/>
      <c r="D1" s="3"/>
      <c r="E1" s="3"/>
      <c r="F1" s="3"/>
      <c r="G1" s="3"/>
      <c r="H1" s="4"/>
    </row>
    <row r="2" spans="1:8" ht="15" customHeight="1">
      <c r="A2" s="8"/>
      <c r="B2" s="8"/>
      <c r="C2" s="8"/>
      <c r="D2" s="8"/>
      <c r="E2" s="8"/>
      <c r="F2" s="8"/>
      <c r="G2" s="8"/>
      <c r="H2" s="2"/>
    </row>
    <row r="3" spans="1:8" ht="24.95" customHeight="1">
      <c r="A3" s="292" t="s">
        <v>0</v>
      </c>
      <c r="B3" s="292"/>
      <c r="C3" s="292"/>
      <c r="D3" s="292"/>
      <c r="E3" s="292"/>
      <c r="F3" s="292"/>
      <c r="G3" s="292"/>
      <c r="H3" s="292"/>
    </row>
    <row r="4" spans="1:8" ht="28.9" customHeight="1">
      <c r="A4" s="293" t="s">
        <v>1</v>
      </c>
      <c r="B4" s="293"/>
      <c r="C4" s="293"/>
      <c r="D4" s="293"/>
      <c r="E4" s="293"/>
      <c r="F4" s="293"/>
      <c r="G4" s="293"/>
      <c r="H4" s="293"/>
    </row>
    <row r="5" spans="1:13" ht="29.25" customHeight="1">
      <c r="A5" s="9" t="s">
        <v>2</v>
      </c>
      <c r="B5" s="10"/>
      <c r="C5" s="10"/>
      <c r="D5" s="10"/>
      <c r="E5" s="10"/>
      <c r="F5" s="10"/>
      <c r="G5" s="11"/>
      <c r="H5" s="12" t="s">
        <v>118</v>
      </c>
      <c r="K5" s="13"/>
      <c r="L5" s="13"/>
      <c r="M5" s="14"/>
    </row>
    <row r="6" spans="1:13" s="18" customFormat="1" ht="43.5" customHeight="1">
      <c r="A6" s="15" t="s">
        <v>3</v>
      </c>
      <c r="B6" s="15" t="s">
        <v>4</v>
      </c>
      <c r="C6" s="15" t="s">
        <v>5</v>
      </c>
      <c r="D6" s="16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7"/>
      <c r="M6" s="19"/>
    </row>
    <row r="7" spans="1:13" s="30" customFormat="1" ht="45" customHeight="1">
      <c r="A7" s="20">
        <v>1</v>
      </c>
      <c r="B7" s="21" t="s">
        <v>11</v>
      </c>
      <c r="C7" s="22" t="s">
        <v>12</v>
      </c>
      <c r="D7" s="23">
        <v>1467.53</v>
      </c>
      <c r="E7" s="24" t="s">
        <v>13</v>
      </c>
      <c r="F7" s="290">
        <v>246.04</v>
      </c>
      <c r="G7" s="25">
        <f>TRUNC(D7*F7,2)</f>
        <v>361071.08</v>
      </c>
      <c r="H7" s="26">
        <f>G7*12</f>
        <v>4332852.96</v>
      </c>
      <c r="I7" s="27"/>
      <c r="J7" s="28"/>
      <c r="K7" s="29"/>
      <c r="M7" s="31"/>
    </row>
    <row r="8" spans="1:13" s="30" customFormat="1" ht="45" customHeight="1">
      <c r="A8" s="20">
        <v>2</v>
      </c>
      <c r="B8" s="32" t="s">
        <v>14</v>
      </c>
      <c r="C8" s="22" t="s">
        <v>15</v>
      </c>
      <c r="D8" s="33">
        <f>TRUNC(4772.04/12,2)</f>
        <v>397.67</v>
      </c>
      <c r="E8" s="24" t="s">
        <v>13</v>
      </c>
      <c r="F8" s="38">
        <v>451.24</v>
      </c>
      <c r="G8" s="25">
        <f>TRUNC(D8*F8,2)</f>
        <v>179444.61</v>
      </c>
      <c r="H8" s="26">
        <f>G8*12</f>
        <v>2153335.32</v>
      </c>
      <c r="I8" s="34"/>
      <c r="J8" s="29"/>
      <c r="K8" s="35"/>
      <c r="L8" s="29"/>
      <c r="M8" s="31"/>
    </row>
    <row r="9" spans="1:13" s="30" customFormat="1" ht="45" customHeight="1">
      <c r="A9" s="20">
        <v>3</v>
      </c>
      <c r="B9" s="32" t="s">
        <v>16</v>
      </c>
      <c r="C9" s="22" t="s">
        <v>17</v>
      </c>
      <c r="D9" s="33">
        <f>TRUNC(62.4/12,2)</f>
        <v>5.2</v>
      </c>
      <c r="E9" s="24" t="s">
        <v>18</v>
      </c>
      <c r="F9" s="38">
        <v>3046.51</v>
      </c>
      <c r="G9" s="25">
        <f>TRUNC(D9*F9,2)</f>
        <v>15841.85</v>
      </c>
      <c r="H9" s="26">
        <f>G9*12</f>
        <v>190102.2</v>
      </c>
      <c r="I9" s="27"/>
      <c r="M9" s="36"/>
    </row>
    <row r="10" spans="1:10" ht="24.95" customHeight="1">
      <c r="A10" s="20">
        <v>4</v>
      </c>
      <c r="B10" s="21" t="s">
        <v>19</v>
      </c>
      <c r="C10" s="37" t="s">
        <v>20</v>
      </c>
      <c r="D10" s="23">
        <v>1</v>
      </c>
      <c r="E10" s="24" t="s">
        <v>21</v>
      </c>
      <c r="F10" s="290">
        <f>Adm__Oficial!G42</f>
        <v>91753.41</v>
      </c>
      <c r="G10" s="25">
        <f>Adm__Oficial!G42</f>
        <v>91753.41</v>
      </c>
      <c r="H10" s="26">
        <f>G10*12</f>
        <v>1101040.92</v>
      </c>
      <c r="J10" s="39"/>
    </row>
    <row r="11" spans="1:13" ht="24.95" customHeight="1">
      <c r="A11" s="40"/>
      <c r="B11" s="41"/>
      <c r="C11" s="41"/>
      <c r="D11" s="41"/>
      <c r="E11" s="41"/>
      <c r="F11" s="42"/>
      <c r="G11" s="43">
        <f>SUM(G7:G10)</f>
        <v>648110.95</v>
      </c>
      <c r="H11" s="44">
        <f>SUM(H7:H10)</f>
        <v>7777331.399999999</v>
      </c>
      <c r="M11" s="45"/>
    </row>
    <row r="12" spans="1:13" s="47" customFormat="1" ht="24.95" customHeight="1">
      <c r="A12" s="294" t="s">
        <v>22</v>
      </c>
      <c r="B12" s="294"/>
      <c r="C12" s="294"/>
      <c r="D12" s="294"/>
      <c r="E12" s="294"/>
      <c r="F12" s="294"/>
      <c r="G12" s="46">
        <f>G11</f>
        <v>648110.95</v>
      </c>
      <c r="H12" s="46">
        <f>G12*12</f>
        <v>7777331.399999999</v>
      </c>
      <c r="I12" s="5"/>
      <c r="J12" s="5"/>
      <c r="M12" s="48"/>
    </row>
    <row r="13" spans="1:13" s="47" customFormat="1" ht="18" customHeight="1">
      <c r="A13" s="49"/>
      <c r="B13" s="49"/>
      <c r="C13" s="50"/>
      <c r="D13" s="51"/>
      <c r="E13" s="49"/>
      <c r="F13" s="52"/>
      <c r="G13" s="53"/>
      <c r="H13" s="52"/>
      <c r="I13" s="291"/>
      <c r="M13" s="48"/>
    </row>
    <row r="14" ht="14.25">
      <c r="A14" s="5" t="s">
        <v>122</v>
      </c>
    </row>
    <row r="15" ht="14.25">
      <c r="A15" s="5" t="s">
        <v>123</v>
      </c>
    </row>
    <row r="17" ht="14.25">
      <c r="A17" s="5" t="s">
        <v>126</v>
      </c>
    </row>
    <row r="18" ht="14.25">
      <c r="A18" s="5" t="s">
        <v>127</v>
      </c>
    </row>
    <row r="20" ht="14.25">
      <c r="A20" s="5" t="s">
        <v>124</v>
      </c>
    </row>
    <row r="21" ht="14.25">
      <c r="A21" s="5" t="s">
        <v>125</v>
      </c>
    </row>
    <row r="23" spans="1:8" ht="15.75">
      <c r="A23" s="295" t="s">
        <v>23</v>
      </c>
      <c r="B23" s="295"/>
      <c r="C23" s="295"/>
      <c r="D23" s="295"/>
      <c r="E23" s="295"/>
      <c r="F23" s="295"/>
      <c r="G23" s="295"/>
      <c r="H23" s="295"/>
    </row>
  </sheetData>
  <mergeCells count="4">
    <mergeCell ref="A3:H3"/>
    <mergeCell ref="A4:H4"/>
    <mergeCell ref="A12:F12"/>
    <mergeCell ref="A23:H23"/>
  </mergeCells>
  <printOptions/>
  <pageMargins left="0.3937007874015748" right="0.1968503937007874" top="0.3937007874015748" bottom="0.3937007874015748" header="0" footer="0"/>
  <pageSetup fitToHeight="0" fitToWidth="0" horizontalDpi="300" verticalDpi="300" orientation="landscape" paperSize="9" scale="85" r:id="rId2"/>
  <headerFooter>
    <oddHeader>&amp;C&amp;A</oddHeader>
    <oddFooter>&amp;CPágina &amp;P</oddFooter>
  </headerFooter>
  <colBreaks count="1" manualBreakCount="1">
    <brk id="8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view="pageBreakPreview" zoomScale="80" zoomScaleSheetLayoutView="80" workbookViewId="0" topLeftCell="C1">
      <selection activeCell="G11" sqref="G11"/>
    </sheetView>
  </sheetViews>
  <sheetFormatPr defaultColWidth="9.00390625" defaultRowHeight="14.25"/>
  <cols>
    <col min="1" max="1" width="5.375" style="5" customWidth="1"/>
    <col min="2" max="2" width="14.875" style="5" customWidth="1"/>
    <col min="3" max="3" width="38.25390625" style="5" customWidth="1"/>
    <col min="4" max="4" width="8.75390625" style="5" customWidth="1"/>
    <col min="5" max="5" width="6.00390625" style="5" customWidth="1"/>
    <col min="6" max="6" width="10.125" style="5" customWidth="1"/>
    <col min="7" max="7" width="16.50390625" style="5" customWidth="1"/>
    <col min="8" max="11" width="15.25390625" style="5" customWidth="1"/>
    <col min="12" max="12" width="16.125" style="5" customWidth="1"/>
    <col min="13" max="13" width="16.00390625" style="5" customWidth="1"/>
    <col min="14" max="14" width="16.50390625" style="5" customWidth="1"/>
    <col min="15" max="15" width="16.375" style="5" customWidth="1"/>
    <col min="16" max="18" width="15.25390625" style="5" customWidth="1"/>
    <col min="19" max="20" width="16.625" style="5" customWidth="1"/>
    <col min="21" max="21" width="9.875" style="6" customWidth="1"/>
    <col min="22" max="22" width="13.75390625" style="59" customWidth="1"/>
    <col min="23" max="23" width="16.625" style="6" customWidth="1"/>
    <col min="24" max="24" width="11.125" style="6" customWidth="1"/>
    <col min="25" max="256" width="10.625" style="6" customWidth="1"/>
    <col min="257" max="257" width="5.375" style="6" customWidth="1"/>
    <col min="258" max="258" width="14.875" style="6" customWidth="1"/>
    <col min="259" max="259" width="38.25390625" style="6" customWidth="1"/>
    <col min="260" max="260" width="8.75390625" style="6" customWidth="1"/>
    <col min="261" max="261" width="6.00390625" style="6" customWidth="1"/>
    <col min="262" max="262" width="10.125" style="6" customWidth="1"/>
    <col min="263" max="263" width="16.50390625" style="6" customWidth="1"/>
    <col min="264" max="267" width="15.25390625" style="6" customWidth="1"/>
    <col min="268" max="268" width="16.125" style="6" customWidth="1"/>
    <col min="269" max="269" width="16.00390625" style="6" customWidth="1"/>
    <col min="270" max="270" width="16.50390625" style="6" customWidth="1"/>
    <col min="271" max="271" width="16.375" style="6" customWidth="1"/>
    <col min="272" max="275" width="15.25390625" style="6" customWidth="1"/>
    <col min="276" max="276" width="16.625" style="6" customWidth="1"/>
    <col min="277" max="277" width="9.875" style="6" customWidth="1"/>
    <col min="278" max="278" width="21.125" style="6" customWidth="1"/>
    <col min="279" max="279" width="16.625" style="6" customWidth="1"/>
    <col min="280" max="280" width="11.125" style="6" customWidth="1"/>
    <col min="281" max="512" width="10.625" style="6" customWidth="1"/>
    <col min="513" max="513" width="5.375" style="6" customWidth="1"/>
    <col min="514" max="514" width="14.875" style="6" customWidth="1"/>
    <col min="515" max="515" width="38.25390625" style="6" customWidth="1"/>
    <col min="516" max="516" width="8.75390625" style="6" customWidth="1"/>
    <col min="517" max="517" width="6.00390625" style="6" customWidth="1"/>
    <col min="518" max="518" width="10.125" style="6" customWidth="1"/>
    <col min="519" max="519" width="16.50390625" style="6" customWidth="1"/>
    <col min="520" max="523" width="15.25390625" style="6" customWidth="1"/>
    <col min="524" max="524" width="16.125" style="6" customWidth="1"/>
    <col min="525" max="525" width="16.00390625" style="6" customWidth="1"/>
    <col min="526" max="526" width="16.50390625" style="6" customWidth="1"/>
    <col min="527" max="527" width="16.375" style="6" customWidth="1"/>
    <col min="528" max="531" width="15.25390625" style="6" customWidth="1"/>
    <col min="532" max="532" width="16.625" style="6" customWidth="1"/>
    <col min="533" max="533" width="9.875" style="6" customWidth="1"/>
    <col min="534" max="534" width="21.125" style="6" customWidth="1"/>
    <col min="535" max="535" width="16.625" style="6" customWidth="1"/>
    <col min="536" max="536" width="11.125" style="6" customWidth="1"/>
    <col min="537" max="768" width="10.625" style="6" customWidth="1"/>
    <col min="769" max="769" width="5.375" style="6" customWidth="1"/>
    <col min="770" max="770" width="14.875" style="6" customWidth="1"/>
    <col min="771" max="771" width="38.25390625" style="6" customWidth="1"/>
    <col min="772" max="772" width="8.75390625" style="6" customWidth="1"/>
    <col min="773" max="773" width="6.00390625" style="6" customWidth="1"/>
    <col min="774" max="774" width="10.125" style="6" customWidth="1"/>
    <col min="775" max="775" width="16.50390625" style="6" customWidth="1"/>
    <col min="776" max="779" width="15.25390625" style="6" customWidth="1"/>
    <col min="780" max="780" width="16.125" style="6" customWidth="1"/>
    <col min="781" max="781" width="16.00390625" style="6" customWidth="1"/>
    <col min="782" max="782" width="16.50390625" style="6" customWidth="1"/>
    <col min="783" max="783" width="16.375" style="6" customWidth="1"/>
    <col min="784" max="787" width="15.25390625" style="6" customWidth="1"/>
    <col min="788" max="788" width="16.625" style="6" customWidth="1"/>
    <col min="789" max="789" width="9.875" style="6" customWidth="1"/>
    <col min="790" max="790" width="21.125" style="6" customWidth="1"/>
    <col min="791" max="791" width="16.625" style="6" customWidth="1"/>
    <col min="792" max="792" width="11.125" style="6" customWidth="1"/>
    <col min="793" max="1024" width="10.625" style="6" customWidth="1"/>
    <col min="1025" max="1025" width="9.00390625" style="0" customWidth="1"/>
  </cols>
  <sheetData>
    <row r="1" spans="1:20" ht="80.1" customHeight="1">
      <c r="A1" s="54"/>
      <c r="B1" s="55"/>
      <c r="C1" s="56"/>
      <c r="D1" s="56"/>
      <c r="E1" s="56"/>
      <c r="F1" s="56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ht="15" customHeight="1">
      <c r="A2" s="60"/>
      <c r="B2" s="8"/>
      <c r="C2" s="8"/>
      <c r="D2" s="8"/>
      <c r="E2" s="8"/>
      <c r="F2" s="8"/>
      <c r="G2" s="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61"/>
    </row>
    <row r="3" spans="1:24" ht="37.35" customHeight="1">
      <c r="A3" s="297" t="s">
        <v>24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9"/>
      <c r="U3" s="62"/>
      <c r="V3" s="63"/>
      <c r="W3" s="62"/>
      <c r="X3" s="62"/>
    </row>
    <row r="4" spans="1:24" s="67" customFormat="1" ht="33.6" customHeight="1">
      <c r="A4" s="300" t="s">
        <v>120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64"/>
      <c r="V4" s="65"/>
      <c r="W4" s="64"/>
      <c r="X4" s="66"/>
    </row>
    <row r="5" spans="1:24" s="67" customFormat="1" ht="29.25" customHeight="1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302" t="str">
        <f>'PLAN__ORÇAMENTÁRIA_(2)'!H5</f>
        <v>Base : DEZEMBRO/2020</v>
      </c>
      <c r="T5" s="302"/>
      <c r="U5" s="303"/>
      <c r="V5" s="303"/>
      <c r="W5" s="70"/>
      <c r="X5" s="70"/>
    </row>
    <row r="6" spans="1:28" s="77" customFormat="1" ht="27.4" customHeight="1">
      <c r="A6" s="71" t="s">
        <v>3</v>
      </c>
      <c r="B6" s="71" t="s">
        <v>4</v>
      </c>
      <c r="C6" s="71" t="s">
        <v>5</v>
      </c>
      <c r="D6" s="72" t="s">
        <v>6</v>
      </c>
      <c r="E6" s="71" t="s">
        <v>7</v>
      </c>
      <c r="F6" s="73" t="s">
        <v>8</v>
      </c>
      <c r="G6" s="71" t="s">
        <v>25</v>
      </c>
      <c r="H6" s="71" t="s">
        <v>26</v>
      </c>
      <c r="I6" s="71" t="s">
        <v>27</v>
      </c>
      <c r="J6" s="71" t="s">
        <v>28</v>
      </c>
      <c r="K6" s="71" t="s">
        <v>29</v>
      </c>
      <c r="L6" s="71" t="s">
        <v>30</v>
      </c>
      <c r="M6" s="71" t="s">
        <v>31</v>
      </c>
      <c r="N6" s="71" t="s">
        <v>32</v>
      </c>
      <c r="O6" s="71" t="s">
        <v>33</v>
      </c>
      <c r="P6" s="71" t="s">
        <v>34</v>
      </c>
      <c r="Q6" s="71" t="s">
        <v>35</v>
      </c>
      <c r="R6" s="71" t="s">
        <v>36</v>
      </c>
      <c r="S6" s="71" t="s">
        <v>37</v>
      </c>
      <c r="T6" s="71" t="s">
        <v>38</v>
      </c>
      <c r="U6" s="74"/>
      <c r="V6" s="75"/>
      <c r="W6" s="76"/>
      <c r="X6" s="74"/>
      <c r="AB6" s="76"/>
    </row>
    <row r="7" spans="1:28" s="85" customFormat="1" ht="54.95" customHeight="1">
      <c r="A7" s="20">
        <v>1</v>
      </c>
      <c r="B7" s="21" t="s">
        <v>11</v>
      </c>
      <c r="C7" s="22" t="s">
        <v>12</v>
      </c>
      <c r="D7" s="78">
        <f>'PLAN__ORÇAMENTÁRIA_(2)'!D7</f>
        <v>1467.53</v>
      </c>
      <c r="E7" s="78" t="str">
        <f>'PLAN__ORÇAMENTÁRIA_(2)'!E7</f>
        <v>TON</v>
      </c>
      <c r="F7" s="78">
        <f>'PLAN__ORÇAMENTÁRIA_(2)'!F7</f>
        <v>246.04</v>
      </c>
      <c r="G7" s="78">
        <f>'PLAN__ORÇAMENTÁRIA_(2)'!G7</f>
        <v>361071.08</v>
      </c>
      <c r="H7" s="79">
        <f>$V$7*8.34%</f>
        <v>361359.936864</v>
      </c>
      <c r="I7" s="79">
        <f>$V$7*8.34%</f>
        <v>361359.936864</v>
      </c>
      <c r="J7" s="79">
        <f>$V$7*8.34%</f>
        <v>361359.936864</v>
      </c>
      <c r="K7" s="79">
        <f>$V$7*8.34%</f>
        <v>361359.936864</v>
      </c>
      <c r="L7" s="79">
        <f aca="true" t="shared" si="0" ref="L7:Q7">$V$7*8.33%</f>
        <v>360926.651568</v>
      </c>
      <c r="M7" s="79">
        <f t="shared" si="0"/>
        <v>360926.651568</v>
      </c>
      <c r="N7" s="79">
        <f t="shared" si="0"/>
        <v>360926.651568</v>
      </c>
      <c r="O7" s="79">
        <f t="shared" si="0"/>
        <v>360926.651568</v>
      </c>
      <c r="P7" s="79">
        <f t="shared" si="0"/>
        <v>360926.651568</v>
      </c>
      <c r="Q7" s="79">
        <f t="shared" si="0"/>
        <v>360926.651568</v>
      </c>
      <c r="R7" s="79">
        <f>$V$7*8.33%</f>
        <v>360926.651568</v>
      </c>
      <c r="S7" s="80">
        <f>V7-SUM(H7:R7)</f>
        <v>360926.6515679993</v>
      </c>
      <c r="T7" s="81">
        <f>SUM(H7:S7)</f>
        <v>4332852.96</v>
      </c>
      <c r="U7" s="82"/>
      <c r="V7" s="83">
        <f>'PLAN__ORÇAMENTÁRIA_(2)'!H7</f>
        <v>4332852.96</v>
      </c>
      <c r="W7" s="82"/>
      <c r="X7" s="84"/>
      <c r="AB7" s="86"/>
    </row>
    <row r="8" spans="1:24" s="85" customFormat="1" ht="43.5" customHeight="1">
      <c r="A8" s="20">
        <v>2</v>
      </c>
      <c r="B8" s="32" t="s">
        <v>14</v>
      </c>
      <c r="C8" s="22" t="s">
        <v>15</v>
      </c>
      <c r="D8" s="78">
        <f>'PLAN__ORÇAMENTÁRIA_(2)'!D8</f>
        <v>397.67</v>
      </c>
      <c r="E8" s="78" t="str">
        <f>'PLAN__ORÇAMENTÁRIA_(2)'!E8</f>
        <v>TON</v>
      </c>
      <c r="F8" s="78">
        <f>'PLAN__ORÇAMENTÁRIA_(2)'!F8</f>
        <v>451.24</v>
      </c>
      <c r="G8" s="78">
        <f>'PLAN__ORÇAMENTÁRIA_(2)'!G8</f>
        <v>179444.61</v>
      </c>
      <c r="H8" s="87">
        <f>$V$8*8.34%</f>
        <v>179588.16568799998</v>
      </c>
      <c r="I8" s="87">
        <f>$V$8*8.34%</f>
        <v>179588.16568799998</v>
      </c>
      <c r="J8" s="87">
        <f>$V$8*8.34%</f>
        <v>179588.16568799998</v>
      </c>
      <c r="K8" s="87">
        <f>$V$8*8.34%</f>
        <v>179588.16568799998</v>
      </c>
      <c r="L8" s="87">
        <f aca="true" t="shared" si="1" ref="L8:Q8">$V$8*8.33%</f>
        <v>179372.832156</v>
      </c>
      <c r="M8" s="87">
        <f t="shared" si="1"/>
        <v>179372.832156</v>
      </c>
      <c r="N8" s="87">
        <f t="shared" si="1"/>
        <v>179372.832156</v>
      </c>
      <c r="O8" s="87">
        <f t="shared" si="1"/>
        <v>179372.832156</v>
      </c>
      <c r="P8" s="87">
        <f t="shared" si="1"/>
        <v>179372.832156</v>
      </c>
      <c r="Q8" s="87">
        <f t="shared" si="1"/>
        <v>179372.832156</v>
      </c>
      <c r="R8" s="88">
        <f>$V$8*8.33%</f>
        <v>179372.832156</v>
      </c>
      <c r="S8" s="87">
        <f>V8-SUM(H8:R8)</f>
        <v>179372.8321560002</v>
      </c>
      <c r="T8" s="89">
        <f>SUM(H8:S8)</f>
        <v>2153335.32</v>
      </c>
      <c r="U8" s="82"/>
      <c r="V8" s="83">
        <f>'PLAN__ORÇAMENTÁRIA_(2)'!H8</f>
        <v>2153335.32</v>
      </c>
      <c r="W8" s="82"/>
      <c r="X8" s="84"/>
    </row>
    <row r="9" spans="1:24" s="85" customFormat="1" ht="43.5" customHeight="1">
      <c r="A9" s="20">
        <v>3</v>
      </c>
      <c r="B9" s="32" t="s">
        <v>16</v>
      </c>
      <c r="C9" s="22" t="s">
        <v>17</v>
      </c>
      <c r="D9" s="78">
        <f>'PLAN__ORÇAMENTÁRIA_(2)'!D9</f>
        <v>5.2</v>
      </c>
      <c r="E9" s="78" t="str">
        <f>'PLAN__ORÇAMENTÁRIA_(2)'!E9</f>
        <v>TON,</v>
      </c>
      <c r="F9" s="78">
        <f>'PLAN__ORÇAMENTÁRIA_(2)'!F9</f>
        <v>3046.51</v>
      </c>
      <c r="G9" s="78">
        <f>'PLAN__ORÇAMENTÁRIA_(2)'!G9</f>
        <v>15841.85</v>
      </c>
      <c r="H9" s="87">
        <f>$V$9*8.34%</f>
        <v>15854.523480000002</v>
      </c>
      <c r="I9" s="87">
        <f>$V$9*8.34%</f>
        <v>15854.523480000002</v>
      </c>
      <c r="J9" s="87">
        <f>$V$9*8.34%</f>
        <v>15854.523480000002</v>
      </c>
      <c r="K9" s="87">
        <f>$V$9*8.34%</f>
        <v>15854.523480000002</v>
      </c>
      <c r="L9" s="87">
        <f aca="true" t="shared" si="2" ref="L9:Q9">$V$9*8.33%</f>
        <v>15835.513260000002</v>
      </c>
      <c r="M9" s="87">
        <f t="shared" si="2"/>
        <v>15835.513260000002</v>
      </c>
      <c r="N9" s="87">
        <f t="shared" si="2"/>
        <v>15835.513260000002</v>
      </c>
      <c r="O9" s="87">
        <f t="shared" si="2"/>
        <v>15835.513260000002</v>
      </c>
      <c r="P9" s="87">
        <f t="shared" si="2"/>
        <v>15835.513260000002</v>
      </c>
      <c r="Q9" s="87">
        <f t="shared" si="2"/>
        <v>15835.513260000002</v>
      </c>
      <c r="R9" s="87">
        <f>$V$9*8.33%</f>
        <v>15835.513260000002</v>
      </c>
      <c r="S9" s="87">
        <f>$V$9*8.33%</f>
        <v>15835.513260000002</v>
      </c>
      <c r="T9" s="89">
        <f>SUM(H9:S9)</f>
        <v>190102.20000000004</v>
      </c>
      <c r="U9" s="82"/>
      <c r="V9" s="83">
        <f>'PLAN__ORÇAMENTÁRIA_(2)'!H9</f>
        <v>190102.2</v>
      </c>
      <c r="W9" s="82"/>
      <c r="X9" s="84"/>
    </row>
    <row r="10" spans="1:24" s="85" customFormat="1" ht="58.5" customHeight="1">
      <c r="A10" s="20">
        <v>4</v>
      </c>
      <c r="B10" s="21" t="s">
        <v>19</v>
      </c>
      <c r="C10" s="37" t="s">
        <v>20</v>
      </c>
      <c r="D10" s="78">
        <f>'PLAN__ORÇAMENTÁRIA_(2)'!D10</f>
        <v>1</v>
      </c>
      <c r="E10" s="78" t="str">
        <f>'PLAN__ORÇAMENTÁRIA_(2)'!E10</f>
        <v>MÊS</v>
      </c>
      <c r="F10" s="78">
        <f>'PLAN__ORÇAMENTÁRIA_(2)'!F10</f>
        <v>91753.41</v>
      </c>
      <c r="G10" s="78">
        <f>'PLAN__ORÇAMENTÁRIA_(2)'!G10</f>
        <v>91753.41</v>
      </c>
      <c r="H10" s="87">
        <f>$V$10*8.34%</f>
        <v>91826.81272799999</v>
      </c>
      <c r="I10" s="87">
        <f>$V$10*8.34%</f>
        <v>91826.81272799999</v>
      </c>
      <c r="J10" s="87">
        <f>$V$10*8.34%</f>
        <v>91826.81272799999</v>
      </c>
      <c r="K10" s="87">
        <f>$V$10*8.34%</f>
        <v>91826.81272799999</v>
      </c>
      <c r="L10" s="87">
        <f aca="true" t="shared" si="3" ref="L10:Q10">$V$10*8.33%</f>
        <v>91716.708636</v>
      </c>
      <c r="M10" s="87">
        <f t="shared" si="3"/>
        <v>91716.708636</v>
      </c>
      <c r="N10" s="87">
        <f t="shared" si="3"/>
        <v>91716.708636</v>
      </c>
      <c r="O10" s="87">
        <f t="shared" si="3"/>
        <v>91716.708636</v>
      </c>
      <c r="P10" s="87">
        <f t="shared" si="3"/>
        <v>91716.708636</v>
      </c>
      <c r="Q10" s="87">
        <f t="shared" si="3"/>
        <v>91716.708636</v>
      </c>
      <c r="R10" s="88">
        <f>$V$10*8.33%</f>
        <v>91716.708636</v>
      </c>
      <c r="S10" s="87">
        <f>V10-SUM(H10:R10)</f>
        <v>91716.70863599982</v>
      </c>
      <c r="T10" s="89">
        <f>SUM(H10:S10)</f>
        <v>1101040.92</v>
      </c>
      <c r="U10" s="82"/>
      <c r="V10" s="83">
        <f>'PLAN__ORÇAMENTÁRIA_(2)'!H10</f>
        <v>1101040.92</v>
      </c>
      <c r="W10" s="82"/>
      <c r="X10" s="84"/>
    </row>
    <row r="11" spans="1:24" s="93" customFormat="1" ht="43.5" customHeight="1">
      <c r="A11" s="294" t="s">
        <v>22</v>
      </c>
      <c r="B11" s="294"/>
      <c r="C11" s="294"/>
      <c r="D11" s="294"/>
      <c r="E11" s="294"/>
      <c r="F11" s="294"/>
      <c r="G11" s="90">
        <f>SUM(G7:G10)</f>
        <v>648110.95</v>
      </c>
      <c r="H11" s="90">
        <f aca="true" t="shared" si="4" ref="H11:Q11">SUM(H7:H10)</f>
        <v>648629.4387599999</v>
      </c>
      <c r="I11" s="90">
        <f t="shared" si="4"/>
        <v>648629.4387599999</v>
      </c>
      <c r="J11" s="90">
        <f t="shared" si="4"/>
        <v>648629.4387599999</v>
      </c>
      <c r="K11" s="90">
        <f t="shared" si="4"/>
        <v>648629.4387599999</v>
      </c>
      <c r="L11" s="90">
        <f t="shared" si="4"/>
        <v>647851.7056199999</v>
      </c>
      <c r="M11" s="90">
        <f t="shared" si="4"/>
        <v>647851.7056199999</v>
      </c>
      <c r="N11" s="90">
        <f t="shared" si="4"/>
        <v>647851.7056199999</v>
      </c>
      <c r="O11" s="90">
        <f t="shared" si="4"/>
        <v>647851.7056199999</v>
      </c>
      <c r="P11" s="90">
        <f t="shared" si="4"/>
        <v>647851.7056199999</v>
      </c>
      <c r="Q11" s="90">
        <f t="shared" si="4"/>
        <v>647851.7056199999</v>
      </c>
      <c r="R11" s="90">
        <f>SUM(R7:R10)</f>
        <v>647851.7056199999</v>
      </c>
      <c r="S11" s="90">
        <f>SUM(S7:S10)</f>
        <v>647851.7056199993</v>
      </c>
      <c r="T11" s="90">
        <f>SUM(T7:T10)</f>
        <v>7777331.399999999</v>
      </c>
      <c r="U11" s="91"/>
      <c r="V11" s="83">
        <f>'PLAN__ORÇAMENTÁRIA_(2)'!H11</f>
        <v>7777331.399999999</v>
      </c>
      <c r="W11" s="92"/>
      <c r="X11" s="92"/>
    </row>
    <row r="12" spans="1:24" ht="14.25">
      <c r="A12" s="94"/>
      <c r="B12" s="95"/>
      <c r="C12" s="96"/>
      <c r="D12" s="97"/>
      <c r="E12" s="95"/>
      <c r="F12" s="98"/>
      <c r="G12" s="99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100"/>
      <c r="U12" s="101"/>
      <c r="V12" s="83">
        <f>'PLAN__ORÇAMENTÁRIA_(2)'!H12</f>
        <v>7777331.399999999</v>
      </c>
      <c r="W12" s="101"/>
      <c r="X12" s="102"/>
    </row>
    <row r="13" spans="1:23" s="107" customFormat="1" ht="14.25">
      <c r="A13" s="296"/>
      <c r="B13" s="296"/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5"/>
      <c r="U13" s="106"/>
      <c r="V13" s="83">
        <f>'PLAN__ORÇAMENTÁRIA_(2)'!H13</f>
        <v>0</v>
      </c>
      <c r="W13" s="106"/>
    </row>
    <row r="14" spans="1:24" s="85" customFormat="1" ht="21" customHeight="1">
      <c r="A14" s="108"/>
      <c r="B14" s="109"/>
      <c r="C14" s="110"/>
      <c r="D14" s="111"/>
      <c r="E14" s="109"/>
      <c r="F14" s="112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4"/>
      <c r="U14" s="115"/>
      <c r="V14" s="83" t="e">
        <f>#REF!</f>
        <v>#REF!</v>
      </c>
      <c r="W14" s="115"/>
      <c r="X14" s="116"/>
    </row>
    <row r="15" spans="1:24" s="85" customFormat="1" ht="12">
      <c r="A15" s="108"/>
      <c r="B15" s="109"/>
      <c r="C15" s="110"/>
      <c r="D15" s="111"/>
      <c r="E15" s="109"/>
      <c r="F15" s="112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8"/>
      <c r="U15" s="115"/>
      <c r="V15" s="83">
        <f>'PLAN__ORÇAMENTÁRIA_(2)'!H14</f>
        <v>0</v>
      </c>
      <c r="W15" s="115"/>
      <c r="X15" s="116"/>
    </row>
    <row r="16" spans="1:24" s="85" customFormat="1" ht="15" customHeight="1">
      <c r="A16" s="296"/>
      <c r="B16" s="296"/>
      <c r="C16" s="296"/>
      <c r="D16" s="119"/>
      <c r="E16" s="119"/>
      <c r="F16" s="119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20"/>
      <c r="U16" s="115"/>
      <c r="V16" s="121"/>
      <c r="W16" s="115"/>
      <c r="X16" s="116"/>
    </row>
    <row r="17" spans="1:24" s="85" customFormat="1" ht="15" customHeight="1">
      <c r="A17" s="296"/>
      <c r="B17" s="296"/>
      <c r="C17" s="296"/>
      <c r="D17" s="119"/>
      <c r="E17" s="119"/>
      <c r="F17" s="119"/>
      <c r="G17" s="12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20"/>
      <c r="U17" s="115"/>
      <c r="V17" s="121"/>
      <c r="W17" s="115"/>
      <c r="X17" s="116"/>
    </row>
    <row r="18" spans="1:24" s="85" customFormat="1" ht="15" customHeight="1">
      <c r="A18" s="296"/>
      <c r="B18" s="296"/>
      <c r="C18" s="296"/>
      <c r="D18" s="119"/>
      <c r="E18" s="119"/>
      <c r="F18" s="119"/>
      <c r="G18" s="12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20"/>
      <c r="U18" s="115"/>
      <c r="V18" s="121"/>
      <c r="W18" s="115"/>
      <c r="X18" s="116"/>
    </row>
    <row r="19" spans="1:24" ht="15.75" customHeight="1">
      <c r="A19" s="123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5"/>
      <c r="U19" s="101"/>
      <c r="V19" s="126"/>
      <c r="W19" s="101"/>
      <c r="X19" s="102"/>
    </row>
    <row r="20" spans="1:22" s="130" customFormat="1" ht="15" customHeight="1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9"/>
      <c r="V20" s="59"/>
    </row>
    <row r="21" spans="1:24" ht="14.25">
      <c r="A21" s="131"/>
      <c r="B21" s="131"/>
      <c r="C21" s="132"/>
      <c r="D21" s="133"/>
      <c r="E21" s="134"/>
      <c r="F21" s="135"/>
      <c r="G21" s="136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7"/>
      <c r="V21" s="126"/>
      <c r="W21" s="137"/>
      <c r="X21" s="102"/>
    </row>
    <row r="22" spans="1:24" ht="14.25">
      <c r="A22" s="131"/>
      <c r="B22" s="131"/>
      <c r="C22" s="138"/>
      <c r="D22" s="133"/>
      <c r="E22" s="134"/>
      <c r="F22" s="139"/>
      <c r="G22" s="136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40"/>
      <c r="V22" s="126"/>
      <c r="W22" s="140"/>
      <c r="X22" s="102"/>
    </row>
    <row r="23" spans="1:24" ht="14.25">
      <c r="A23" s="131"/>
      <c r="B23" s="131"/>
      <c r="C23" s="141"/>
      <c r="D23" s="133"/>
      <c r="E23" s="134"/>
      <c r="F23" s="135"/>
      <c r="G23" s="136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7"/>
      <c r="V23" s="126"/>
      <c r="W23" s="137"/>
      <c r="X23" s="102"/>
    </row>
    <row r="24" spans="1:24" ht="14.25">
      <c r="A24" s="142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4"/>
      <c r="V24" s="145"/>
      <c r="W24" s="144"/>
      <c r="X24" s="144"/>
    </row>
    <row r="25" spans="1:24" ht="14.25">
      <c r="A25" s="146"/>
      <c r="B25" s="146"/>
      <c r="C25" s="146"/>
      <c r="D25" s="146"/>
      <c r="E25" s="146"/>
      <c r="F25" s="146"/>
      <c r="G25" s="146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6"/>
      <c r="U25" s="148"/>
      <c r="V25" s="149"/>
      <c r="W25" s="148"/>
      <c r="X25" s="148"/>
    </row>
    <row r="26" spans="1:24" ht="14.25">
      <c r="A26" s="131"/>
      <c r="B26" s="131"/>
      <c r="C26" s="132"/>
      <c r="D26" s="133"/>
      <c r="E26" s="134"/>
      <c r="F26" s="135"/>
      <c r="G26" s="136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35"/>
      <c r="U26" s="137"/>
      <c r="V26" s="126"/>
      <c r="W26" s="137"/>
      <c r="X26" s="102"/>
    </row>
    <row r="27" spans="1:24" ht="14.25">
      <c r="A27" s="131"/>
      <c r="B27" s="131"/>
      <c r="C27" s="132"/>
      <c r="D27" s="133"/>
      <c r="E27" s="134"/>
      <c r="F27" s="135"/>
      <c r="G27" s="136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35"/>
      <c r="U27" s="137"/>
      <c r="V27" s="126"/>
      <c r="W27" s="137"/>
      <c r="X27" s="102"/>
    </row>
    <row r="28" spans="1:24" ht="14.25">
      <c r="A28" s="131"/>
      <c r="B28" s="131"/>
      <c r="C28" s="132"/>
      <c r="D28" s="133"/>
      <c r="E28" s="134"/>
      <c r="F28" s="135"/>
      <c r="G28" s="136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35"/>
      <c r="U28" s="137"/>
      <c r="V28" s="126"/>
      <c r="W28" s="137"/>
      <c r="X28" s="102"/>
    </row>
    <row r="29" spans="1:24" ht="14.25">
      <c r="A29" s="131"/>
      <c r="B29" s="131"/>
      <c r="C29" s="132"/>
      <c r="D29" s="133"/>
      <c r="E29" s="134"/>
      <c r="F29" s="135"/>
      <c r="G29" s="136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35"/>
      <c r="U29" s="137"/>
      <c r="V29" s="126"/>
      <c r="W29" s="137"/>
      <c r="X29" s="102"/>
    </row>
    <row r="30" spans="1:24" ht="14.25">
      <c r="A30" s="131"/>
      <c r="B30" s="131"/>
      <c r="C30" s="132"/>
      <c r="D30" s="133"/>
      <c r="E30" s="134"/>
      <c r="F30" s="135"/>
      <c r="G30" s="136"/>
      <c r="H30" s="147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7"/>
      <c r="V30" s="126"/>
      <c r="W30" s="137"/>
      <c r="X30" s="102"/>
    </row>
    <row r="31" spans="1:24" ht="14.25">
      <c r="A31" s="131"/>
      <c r="B31" s="131"/>
      <c r="C31" s="132"/>
      <c r="D31" s="133"/>
      <c r="E31" s="134"/>
      <c r="F31" s="135"/>
      <c r="G31" s="136"/>
      <c r="H31" s="147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7"/>
      <c r="V31" s="126"/>
      <c r="W31" s="137"/>
      <c r="X31" s="102"/>
    </row>
    <row r="32" spans="1:24" ht="14.25">
      <c r="A32" s="131"/>
      <c r="B32" s="131"/>
      <c r="C32" s="132"/>
      <c r="D32" s="133"/>
      <c r="E32" s="134"/>
      <c r="F32" s="135"/>
      <c r="G32" s="136"/>
      <c r="H32" s="147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7"/>
      <c r="V32" s="126"/>
      <c r="W32" s="137"/>
      <c r="X32" s="102"/>
    </row>
    <row r="33" spans="1:24" ht="14.25">
      <c r="A33" s="131"/>
      <c r="B33" s="131"/>
      <c r="C33" s="132"/>
      <c r="D33" s="133"/>
      <c r="E33" s="134"/>
      <c r="F33" s="135"/>
      <c r="G33" s="136"/>
      <c r="H33" s="147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7"/>
      <c r="V33" s="126"/>
      <c r="W33" s="137"/>
      <c r="X33" s="102"/>
    </row>
    <row r="34" spans="1:24" ht="14.25">
      <c r="A34" s="150"/>
      <c r="B34" s="150"/>
      <c r="C34" s="132"/>
      <c r="D34" s="133"/>
      <c r="E34" s="134"/>
      <c r="F34" s="135"/>
      <c r="G34" s="136"/>
      <c r="H34" s="147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7"/>
      <c r="V34" s="126"/>
      <c r="W34" s="137"/>
      <c r="X34" s="102"/>
    </row>
    <row r="35" spans="1:24" ht="14.25">
      <c r="A35" s="150"/>
      <c r="B35" s="150"/>
      <c r="C35" s="132"/>
      <c r="D35" s="133"/>
      <c r="E35" s="134"/>
      <c r="F35" s="135"/>
      <c r="G35" s="136"/>
      <c r="H35" s="147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7"/>
      <c r="V35" s="126"/>
      <c r="W35" s="137"/>
      <c r="X35" s="102"/>
    </row>
    <row r="36" spans="1:24" ht="14.25">
      <c r="A36" s="150"/>
      <c r="B36" s="150"/>
      <c r="C36" s="132"/>
      <c r="D36" s="133"/>
      <c r="E36" s="134"/>
      <c r="F36" s="135"/>
      <c r="G36" s="136"/>
      <c r="H36" s="147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7"/>
      <c r="V36" s="126"/>
      <c r="W36" s="137"/>
      <c r="X36" s="102"/>
    </row>
    <row r="37" spans="1:24" ht="14.25">
      <c r="A37" s="150"/>
      <c r="B37" s="150"/>
      <c r="C37" s="132"/>
      <c r="D37" s="133"/>
      <c r="E37" s="134"/>
      <c r="F37" s="135"/>
      <c r="G37" s="136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7"/>
      <c r="V37" s="126"/>
      <c r="W37" s="137"/>
      <c r="X37" s="102"/>
    </row>
    <row r="38" spans="1:24" ht="14.25">
      <c r="A38" s="150"/>
      <c r="B38" s="150"/>
      <c r="C38" s="132"/>
      <c r="D38" s="133"/>
      <c r="E38" s="134"/>
      <c r="F38" s="135"/>
      <c r="G38" s="136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7"/>
      <c r="V38" s="126"/>
      <c r="W38" s="137"/>
      <c r="X38" s="102"/>
    </row>
    <row r="39" spans="1:24" ht="14.25">
      <c r="A39" s="151"/>
      <c r="B39" s="151"/>
      <c r="C39" s="152"/>
      <c r="D39" s="153"/>
      <c r="E39" s="154"/>
      <c r="F39" s="155"/>
      <c r="G39" s="136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6"/>
      <c r="V39" s="126"/>
      <c r="W39" s="156"/>
      <c r="X39" s="102"/>
    </row>
    <row r="40" spans="1:24" ht="14.25">
      <c r="A40" s="150"/>
      <c r="B40" s="150"/>
      <c r="C40" s="132"/>
      <c r="D40" s="133"/>
      <c r="E40" s="134"/>
      <c r="F40" s="135"/>
      <c r="G40" s="136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7"/>
      <c r="V40" s="126"/>
      <c r="W40" s="137"/>
      <c r="X40" s="102"/>
    </row>
    <row r="41" spans="1:24" ht="14.25">
      <c r="A41" s="150"/>
      <c r="B41" s="150"/>
      <c r="C41" s="132"/>
      <c r="D41" s="133"/>
      <c r="E41" s="134"/>
      <c r="F41" s="135"/>
      <c r="G41" s="136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7"/>
      <c r="V41" s="126"/>
      <c r="W41" s="137"/>
      <c r="X41" s="102"/>
    </row>
    <row r="42" spans="1:24" ht="14.25">
      <c r="A42" s="150"/>
      <c r="B42" s="150"/>
      <c r="C42" s="132"/>
      <c r="D42" s="133"/>
      <c r="E42" s="134"/>
      <c r="F42" s="135"/>
      <c r="G42" s="136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7"/>
      <c r="V42" s="126"/>
      <c r="W42" s="137"/>
      <c r="X42" s="102"/>
    </row>
    <row r="43" spans="1:24" ht="14.25">
      <c r="A43" s="150"/>
      <c r="B43" s="150"/>
      <c r="C43" s="132"/>
      <c r="D43" s="133"/>
      <c r="E43" s="134"/>
      <c r="F43" s="135"/>
      <c r="G43" s="136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7"/>
      <c r="V43" s="126"/>
      <c r="W43" s="137"/>
      <c r="X43" s="102"/>
    </row>
    <row r="44" spans="1:24" ht="14.25">
      <c r="A44" s="151"/>
      <c r="B44" s="151"/>
      <c r="C44" s="152"/>
      <c r="D44" s="153"/>
      <c r="E44" s="154"/>
      <c r="F44" s="155"/>
      <c r="G44" s="136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6"/>
      <c r="V44" s="126"/>
      <c r="W44" s="156"/>
      <c r="X44" s="102"/>
    </row>
    <row r="45" spans="1:24" ht="14.25">
      <c r="A45" s="150"/>
      <c r="B45" s="150"/>
      <c r="C45" s="132"/>
      <c r="D45" s="133"/>
      <c r="E45" s="134"/>
      <c r="F45" s="135"/>
      <c r="G45" s="136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7"/>
      <c r="V45" s="126"/>
      <c r="W45" s="137"/>
      <c r="X45" s="102"/>
    </row>
    <row r="46" spans="1:24" ht="14.25">
      <c r="A46" s="150"/>
      <c r="B46" s="150"/>
      <c r="C46" s="132"/>
      <c r="D46" s="133"/>
      <c r="E46" s="134"/>
      <c r="F46" s="135"/>
      <c r="G46" s="136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7"/>
      <c r="V46" s="126"/>
      <c r="W46" s="137"/>
      <c r="X46" s="102"/>
    </row>
    <row r="47" spans="1:24" ht="14.25">
      <c r="A47" s="150"/>
      <c r="B47" s="150"/>
      <c r="C47" s="132"/>
      <c r="D47" s="133"/>
      <c r="E47" s="134"/>
      <c r="F47" s="135"/>
      <c r="G47" s="136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7"/>
      <c r="V47" s="126"/>
      <c r="W47" s="137"/>
      <c r="X47" s="102"/>
    </row>
    <row r="48" spans="1:24" ht="14.25">
      <c r="A48" s="150"/>
      <c r="B48" s="150"/>
      <c r="C48" s="132"/>
      <c r="D48" s="133"/>
      <c r="E48" s="134"/>
      <c r="F48" s="135"/>
      <c r="G48" s="136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7"/>
      <c r="V48" s="126"/>
      <c r="W48" s="137"/>
      <c r="X48" s="102"/>
    </row>
    <row r="49" spans="1:24" ht="14.25">
      <c r="A49" s="131"/>
      <c r="B49" s="131"/>
      <c r="C49" s="132"/>
      <c r="D49" s="133"/>
      <c r="E49" s="134"/>
      <c r="F49" s="135"/>
      <c r="G49" s="136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7"/>
      <c r="V49" s="126"/>
      <c r="W49" s="137"/>
      <c r="X49" s="102"/>
    </row>
    <row r="50" spans="1:24" ht="14.25">
      <c r="A50" s="131"/>
      <c r="B50" s="131"/>
      <c r="C50" s="132"/>
      <c r="D50" s="133"/>
      <c r="E50" s="134"/>
      <c r="F50" s="135"/>
      <c r="G50" s="136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7"/>
      <c r="V50" s="126"/>
      <c r="W50" s="137"/>
      <c r="X50" s="102"/>
    </row>
    <row r="51" spans="1:24" ht="14.25">
      <c r="A51" s="157"/>
      <c r="B51" s="157"/>
      <c r="C51" s="152"/>
      <c r="D51" s="153"/>
      <c r="E51" s="154"/>
      <c r="F51" s="155"/>
      <c r="G51" s="136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6"/>
      <c r="V51" s="126"/>
      <c r="W51" s="156"/>
      <c r="X51" s="102"/>
    </row>
    <row r="52" spans="1:24" ht="14.25">
      <c r="A52" s="131"/>
      <c r="B52" s="131"/>
      <c r="C52" s="132"/>
      <c r="D52" s="133"/>
      <c r="E52" s="134"/>
      <c r="F52" s="135"/>
      <c r="G52" s="136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7"/>
      <c r="V52" s="126"/>
      <c r="W52" s="137"/>
      <c r="X52" s="102"/>
    </row>
    <row r="53" spans="1:24" ht="14.25">
      <c r="A53" s="131"/>
      <c r="B53" s="131"/>
      <c r="C53" s="132"/>
      <c r="D53" s="133"/>
      <c r="E53" s="134"/>
      <c r="F53" s="135"/>
      <c r="G53" s="136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7"/>
      <c r="V53" s="126"/>
      <c r="W53" s="137"/>
      <c r="X53" s="102"/>
    </row>
    <row r="54" spans="1:24" ht="14.25">
      <c r="A54" s="131"/>
      <c r="B54" s="131"/>
      <c r="C54" s="132"/>
      <c r="D54" s="133"/>
      <c r="E54" s="134"/>
      <c r="F54" s="135"/>
      <c r="G54" s="136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7"/>
      <c r="V54" s="126"/>
      <c r="W54" s="137"/>
      <c r="X54" s="102"/>
    </row>
    <row r="55" spans="1:24" ht="14.25">
      <c r="A55" s="131"/>
      <c r="B55" s="131"/>
      <c r="C55" s="132"/>
      <c r="D55" s="133"/>
      <c r="E55" s="134"/>
      <c r="F55" s="135"/>
      <c r="G55" s="136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7"/>
      <c r="V55" s="126"/>
      <c r="W55" s="137"/>
      <c r="X55" s="102"/>
    </row>
    <row r="56" spans="1:24" ht="14.25">
      <c r="A56" s="131"/>
      <c r="B56" s="131"/>
      <c r="C56" s="132"/>
      <c r="D56" s="133"/>
      <c r="E56" s="134"/>
      <c r="F56" s="135"/>
      <c r="G56" s="136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7"/>
      <c r="V56" s="126"/>
      <c r="W56" s="137"/>
      <c r="X56" s="102"/>
    </row>
    <row r="57" spans="1:24" ht="14.25">
      <c r="A57" s="131"/>
      <c r="B57" s="131"/>
      <c r="C57" s="132"/>
      <c r="D57" s="133"/>
      <c r="E57" s="134"/>
      <c r="F57" s="135"/>
      <c r="G57" s="136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7"/>
      <c r="V57" s="126"/>
      <c r="W57" s="137"/>
      <c r="X57" s="102"/>
    </row>
    <row r="58" spans="1:24" ht="14.25">
      <c r="A58" s="131"/>
      <c r="B58" s="131"/>
      <c r="C58" s="132"/>
      <c r="D58" s="133"/>
      <c r="E58" s="134"/>
      <c r="F58" s="135"/>
      <c r="G58" s="136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7"/>
      <c r="V58" s="126"/>
      <c r="W58" s="137"/>
      <c r="X58" s="102"/>
    </row>
    <row r="59" spans="1:24" ht="14.25">
      <c r="A59" s="131"/>
      <c r="B59" s="131"/>
      <c r="C59" s="132"/>
      <c r="D59" s="133"/>
      <c r="E59" s="134"/>
      <c r="F59" s="135"/>
      <c r="G59" s="136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7"/>
      <c r="V59" s="126"/>
      <c r="W59" s="137"/>
      <c r="X59" s="102"/>
    </row>
    <row r="60" spans="1:24" ht="14.25">
      <c r="A60" s="131"/>
      <c r="B60" s="131"/>
      <c r="C60" s="132"/>
      <c r="D60" s="133"/>
      <c r="E60" s="134"/>
      <c r="F60" s="135"/>
      <c r="G60" s="136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7"/>
      <c r="V60" s="126"/>
      <c r="W60" s="137"/>
      <c r="X60" s="102"/>
    </row>
    <row r="61" spans="1:24" ht="14.25">
      <c r="A61" s="131"/>
      <c r="B61" s="131"/>
      <c r="C61" s="132"/>
      <c r="D61" s="133"/>
      <c r="E61" s="134"/>
      <c r="F61" s="135"/>
      <c r="G61" s="136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7"/>
      <c r="V61" s="126"/>
      <c r="W61" s="137"/>
      <c r="X61" s="102"/>
    </row>
    <row r="62" spans="1:24" s="158" customFormat="1" ht="12.75">
      <c r="A62" s="157"/>
      <c r="B62" s="157"/>
      <c r="C62" s="152"/>
      <c r="D62" s="153"/>
      <c r="E62" s="154"/>
      <c r="F62" s="155"/>
      <c r="G62" s="136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6"/>
      <c r="V62" s="126"/>
      <c r="W62" s="156"/>
      <c r="X62" s="102"/>
    </row>
    <row r="63" spans="1:24" ht="14.25">
      <c r="A63" s="131"/>
      <c r="B63" s="131"/>
      <c r="C63" s="132"/>
      <c r="D63" s="133"/>
      <c r="E63" s="134"/>
      <c r="F63" s="135"/>
      <c r="G63" s="136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7"/>
      <c r="V63" s="126"/>
      <c r="W63" s="137"/>
      <c r="X63" s="102"/>
    </row>
    <row r="64" spans="1:24" ht="14.25">
      <c r="A64" s="131"/>
      <c r="B64" s="131"/>
      <c r="C64" s="132"/>
      <c r="D64" s="133"/>
      <c r="E64" s="134"/>
      <c r="F64" s="135"/>
      <c r="G64" s="136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7"/>
      <c r="V64" s="126"/>
      <c r="W64" s="137"/>
      <c r="X64" s="102"/>
    </row>
    <row r="65" spans="1:24" ht="14.25">
      <c r="A65" s="134"/>
      <c r="B65" s="134"/>
      <c r="D65" s="133"/>
      <c r="E65" s="134"/>
      <c r="F65" s="135"/>
      <c r="G65" s="136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7"/>
      <c r="V65" s="126"/>
      <c r="W65" s="137"/>
      <c r="X65" s="102"/>
    </row>
    <row r="66" spans="1:24" ht="14.25" customHeight="1">
      <c r="A66" s="154"/>
      <c r="B66" s="154"/>
      <c r="C66" s="159"/>
      <c r="D66" s="133"/>
      <c r="E66" s="134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02"/>
      <c r="V66" s="126"/>
      <c r="W66" s="102"/>
      <c r="X66" s="102"/>
    </row>
    <row r="67" spans="1:24" ht="14.25">
      <c r="A67" s="160"/>
      <c r="B67" s="160"/>
      <c r="D67" s="133"/>
      <c r="E67" s="134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02"/>
      <c r="V67" s="126"/>
      <c r="W67" s="102"/>
      <c r="X67" s="102"/>
    </row>
    <row r="68" spans="1:24" ht="14.25">
      <c r="A68" s="160"/>
      <c r="B68" s="160"/>
      <c r="C68" s="161"/>
      <c r="D68" s="133"/>
      <c r="E68" s="134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02"/>
      <c r="V68" s="126"/>
      <c r="W68" s="102"/>
      <c r="X68" s="102"/>
    </row>
  </sheetData>
  <mergeCells count="7">
    <mergeCell ref="A16:C18"/>
    <mergeCell ref="A3:T3"/>
    <mergeCell ref="A4:T4"/>
    <mergeCell ref="S5:T5"/>
    <mergeCell ref="U5:V5"/>
    <mergeCell ref="A11:F11"/>
    <mergeCell ref="A13:B13"/>
  </mergeCells>
  <printOptions/>
  <pageMargins left="0" right="0" top="0.39370078740157505" bottom="0.39370078740157505" header="0" footer="0"/>
  <pageSetup fitToHeight="0" fitToWidth="0" horizontalDpi="300" verticalDpi="300" orientation="landscape" paperSize="9" r:id="rId2"/>
  <headerFooter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BreakPreview" zoomScale="60" workbookViewId="0" topLeftCell="A3">
      <selection activeCell="M33" sqref="M33"/>
    </sheetView>
  </sheetViews>
  <sheetFormatPr defaultColWidth="9.00390625" defaultRowHeight="14.25"/>
  <cols>
    <col min="1" max="1" width="6.375" style="5" customWidth="1"/>
    <col min="2" max="2" width="13.75390625" style="5" customWidth="1"/>
    <col min="3" max="3" width="57.50390625" style="5" customWidth="1"/>
    <col min="4" max="4" width="10.625" style="5" customWidth="1"/>
    <col min="5" max="5" width="7.75390625" style="5" customWidth="1"/>
    <col min="6" max="7" width="16.25390625" style="5" customWidth="1"/>
    <col min="8" max="8" width="19.25390625" style="5" customWidth="1"/>
    <col min="9" max="9" width="12.375" style="6" hidden="1" customWidth="1"/>
    <col min="10" max="10" width="1.75390625" style="6" customWidth="1"/>
    <col min="11" max="12" width="10.625" style="6" customWidth="1"/>
    <col min="13" max="13" width="10.625" style="162" customWidth="1"/>
    <col min="14" max="1024" width="10.625" style="6" customWidth="1"/>
    <col min="1025" max="1025" width="9.00390625" style="0" customWidth="1"/>
  </cols>
  <sheetData>
    <row r="1" spans="1:8" ht="80.1" customHeight="1">
      <c r="A1" s="1"/>
      <c r="B1" s="2"/>
      <c r="C1" s="3"/>
      <c r="D1" s="3"/>
      <c r="E1" s="3"/>
      <c r="F1" s="3"/>
      <c r="G1" s="3"/>
      <c r="H1" s="4"/>
    </row>
    <row r="2" spans="1:8" ht="15" customHeight="1">
      <c r="A2" s="8"/>
      <c r="B2" s="8"/>
      <c r="C2" s="8"/>
      <c r="D2" s="8"/>
      <c r="E2" s="8"/>
      <c r="F2" s="8"/>
      <c r="G2" s="8"/>
      <c r="H2" s="2"/>
    </row>
    <row r="3" spans="1:8" ht="48" customHeight="1">
      <c r="A3" s="305" t="s">
        <v>39</v>
      </c>
      <c r="B3" s="305"/>
      <c r="C3" s="305"/>
      <c r="D3" s="305"/>
      <c r="E3" s="305"/>
      <c r="F3" s="305"/>
      <c r="G3" s="305"/>
      <c r="H3" s="305"/>
    </row>
    <row r="4" spans="1:8" ht="40.5" customHeight="1">
      <c r="A4" s="293" t="s">
        <v>40</v>
      </c>
      <c r="B4" s="293"/>
      <c r="C4" s="293"/>
      <c r="D4" s="293"/>
      <c r="E4" s="293"/>
      <c r="F4" s="293"/>
      <c r="G4" s="293"/>
      <c r="H4" s="293"/>
    </row>
    <row r="5" spans="1:8" ht="29.25" customHeight="1">
      <c r="A5" s="9" t="s">
        <v>41</v>
      </c>
      <c r="B5" s="10"/>
      <c r="C5" s="10"/>
      <c r="D5" s="10"/>
      <c r="E5" s="10"/>
      <c r="F5" s="10"/>
      <c r="G5" s="11"/>
      <c r="H5" s="12"/>
    </row>
    <row r="6" spans="1:13" s="163" customFormat="1" ht="43.5" customHeight="1">
      <c r="A6" s="15" t="s">
        <v>3</v>
      </c>
      <c r="B6" s="15" t="s">
        <v>4</v>
      </c>
      <c r="C6" s="15" t="s">
        <v>5</v>
      </c>
      <c r="D6" s="16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M6" s="164"/>
    </row>
    <row r="7" spans="1:12" ht="45" customHeight="1">
      <c r="A7" s="20">
        <v>1</v>
      </c>
      <c r="B7" s="21" t="s">
        <v>11</v>
      </c>
      <c r="C7" s="22" t="s">
        <v>12</v>
      </c>
      <c r="D7" s="23">
        <v>1467.53</v>
      </c>
      <c r="E7" s="24" t="s">
        <v>13</v>
      </c>
      <c r="F7" s="38"/>
      <c r="G7" s="25"/>
      <c r="H7" s="38"/>
      <c r="J7" s="165"/>
      <c r="L7" s="6" t="e">
        <f>G7/G11</f>
        <v>#DIV/0!</v>
      </c>
    </row>
    <row r="8" spans="1:12" ht="45" customHeight="1">
      <c r="A8" s="20">
        <v>2</v>
      </c>
      <c r="B8" s="32" t="s">
        <v>14</v>
      </c>
      <c r="C8" s="22" t="s">
        <v>15</v>
      </c>
      <c r="D8" s="33">
        <v>397.67</v>
      </c>
      <c r="E8" s="24" t="s">
        <v>13</v>
      </c>
      <c r="F8" s="166"/>
      <c r="G8" s="167"/>
      <c r="H8" s="166"/>
      <c r="I8" s="39"/>
      <c r="J8" s="39"/>
      <c r="L8" s="6" t="e">
        <f>G8/G11</f>
        <v>#DIV/0!</v>
      </c>
    </row>
    <row r="9" spans="1:12" ht="45" customHeight="1">
      <c r="A9" s="20"/>
      <c r="B9" s="32" t="s">
        <v>16</v>
      </c>
      <c r="C9" s="22" t="s">
        <v>17</v>
      </c>
      <c r="D9" s="33">
        <v>5.2</v>
      </c>
      <c r="E9" s="24" t="s">
        <v>18</v>
      </c>
      <c r="F9" s="166"/>
      <c r="G9" s="167"/>
      <c r="H9" s="166"/>
      <c r="I9" s="39"/>
      <c r="J9" s="39"/>
      <c r="L9" s="6" t="e">
        <f>G9/G11</f>
        <v>#DIV/0!</v>
      </c>
    </row>
    <row r="10" spans="1:12" ht="45" customHeight="1">
      <c r="A10" s="20">
        <v>3</v>
      </c>
      <c r="B10" s="32" t="s">
        <v>19</v>
      </c>
      <c r="C10" s="168" t="s">
        <v>20</v>
      </c>
      <c r="D10" s="33">
        <v>1</v>
      </c>
      <c r="E10" s="169" t="s">
        <v>21</v>
      </c>
      <c r="F10" s="166"/>
      <c r="G10" s="167"/>
      <c r="H10" s="166"/>
      <c r="L10" s="6" t="e">
        <f>G10/G11</f>
        <v>#DIV/0!</v>
      </c>
    </row>
    <row r="11" spans="1:8" ht="24.95" customHeight="1">
      <c r="A11" s="294" t="s">
        <v>22</v>
      </c>
      <c r="B11" s="294"/>
      <c r="C11" s="294"/>
      <c r="D11" s="294"/>
      <c r="E11" s="294"/>
      <c r="F11" s="294"/>
      <c r="G11" s="170">
        <f>G7+G8+G9+G10</f>
        <v>0</v>
      </c>
      <c r="H11" s="171"/>
    </row>
    <row r="12" spans="1:13" ht="24.95" customHeight="1" hidden="1">
      <c r="A12" s="40"/>
      <c r="B12" s="41"/>
      <c r="C12" s="41"/>
      <c r="D12" s="41"/>
      <c r="E12" s="41"/>
      <c r="F12" s="42"/>
      <c r="G12" s="43" t="e">
        <f>TRUNC(#REF!*0.2416,3)</f>
        <v>#REF!</v>
      </c>
      <c r="H12" s="172" t="e">
        <f>TRUNC(#REF!*0.2416,2)</f>
        <v>#REF!</v>
      </c>
      <c r="M12" s="173"/>
    </row>
    <row r="13" spans="1:9" s="47" customFormat="1" ht="24.95" customHeight="1" hidden="1">
      <c r="A13" s="294" t="s">
        <v>22</v>
      </c>
      <c r="B13" s="294"/>
      <c r="C13" s="294"/>
      <c r="D13" s="294"/>
      <c r="E13" s="294"/>
      <c r="F13" s="294"/>
      <c r="G13" s="46" t="e">
        <f>SUM(#REF!+G12)</f>
        <v>#REF!</v>
      </c>
      <c r="H13" s="46" t="e">
        <f>#REF!+H12</f>
        <v>#REF!</v>
      </c>
      <c r="I13" s="174"/>
    </row>
    <row r="14" spans="1:13" s="47" customFormat="1" ht="18" customHeight="1">
      <c r="A14" s="49"/>
      <c r="B14" s="49"/>
      <c r="C14" s="50"/>
      <c r="D14" s="51"/>
      <c r="E14" s="49"/>
      <c r="F14" s="52"/>
      <c r="G14" s="53"/>
      <c r="H14" s="52"/>
      <c r="M14" s="175"/>
    </row>
    <row r="15" ht="14.25">
      <c r="A15" s="5" t="s">
        <v>42</v>
      </c>
    </row>
    <row r="16" spans="4:7" ht="14.25">
      <c r="D16" s="306"/>
      <c r="E16" s="306"/>
      <c r="F16" s="306"/>
      <c r="G16" s="306"/>
    </row>
    <row r="17" spans="4:7" ht="14.25">
      <c r="D17" s="306"/>
      <c r="E17" s="306"/>
      <c r="F17" s="306"/>
      <c r="G17" s="306"/>
    </row>
    <row r="18" spans="4:7" ht="14.25">
      <c r="D18" s="306"/>
      <c r="E18" s="306"/>
      <c r="F18" s="306"/>
      <c r="G18" s="306"/>
    </row>
    <row r="19" spans="4:7" ht="14.25">
      <c r="D19" s="306"/>
      <c r="E19" s="306"/>
      <c r="F19" s="306"/>
      <c r="G19" s="306"/>
    </row>
    <row r="20" spans="1:7" ht="14.25">
      <c r="A20" s="5" t="s">
        <v>43</v>
      </c>
      <c r="D20" s="304" t="s">
        <v>44</v>
      </c>
      <c r="E20" s="304"/>
      <c r="F20" s="304"/>
      <c r="G20" s="304"/>
    </row>
  </sheetData>
  <mergeCells count="6">
    <mergeCell ref="D20:G20"/>
    <mergeCell ref="A3:H3"/>
    <mergeCell ref="A4:H4"/>
    <mergeCell ref="A11:F11"/>
    <mergeCell ref="A13:F13"/>
    <mergeCell ref="D16:G19"/>
  </mergeCells>
  <printOptions/>
  <pageMargins left="0" right="0" top="0.39370078740157505" bottom="0.39370078740157505" header="0" footer="0"/>
  <pageSetup fitToHeight="0" fitToWidth="0" horizontalDpi="300" verticalDpi="300" orientation="landscape" paperSize="9" scale="88" r:id="rId2"/>
  <headerFooter>
    <oddHeader>&amp;C&amp;A</oddHeader>
    <oddFooter>&amp;CPágina &amp;P</oddFooter>
  </headerFooter>
  <colBreaks count="1" manualBreakCount="1">
    <brk id="10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19"/>
  <sheetViews>
    <sheetView workbookViewId="0" topLeftCell="A1">
      <selection activeCell="H44" sqref="H44"/>
    </sheetView>
  </sheetViews>
  <sheetFormatPr defaultColWidth="9.00390625" defaultRowHeight="14.25"/>
  <cols>
    <col min="1" max="2" width="8.00390625" style="0" customWidth="1"/>
    <col min="3" max="3" width="16.125" style="0" customWidth="1"/>
    <col min="4" max="4" width="8.00390625" style="0" customWidth="1"/>
    <col min="5" max="5" width="11.375" style="0" customWidth="1"/>
    <col min="6" max="6" width="11.75390625" style="0" customWidth="1"/>
    <col min="7" max="1024" width="8.00390625" style="0" customWidth="1"/>
    <col min="1025" max="1025" width="9.00390625" style="0" customWidth="1"/>
  </cols>
  <sheetData>
    <row r="8" spans="3:6" ht="15.75">
      <c r="C8" s="307" t="s">
        <v>45</v>
      </c>
      <c r="D8" s="307"/>
      <c r="E8" s="307"/>
      <c r="F8" s="307"/>
    </row>
    <row r="19" spans="1:8" ht="42.6" customHeight="1">
      <c r="A19" s="308" t="s">
        <v>46</v>
      </c>
      <c r="B19" s="308"/>
      <c r="C19" s="308"/>
      <c r="D19" s="308"/>
      <c r="E19" s="308"/>
      <c r="F19" s="308"/>
      <c r="G19" s="308"/>
      <c r="H19" s="308"/>
    </row>
  </sheetData>
  <mergeCells count="2">
    <mergeCell ref="C8:F8"/>
    <mergeCell ref="A19:H19"/>
  </mergeCells>
  <printOptions/>
  <pageMargins left="0" right="0" top="0.39370078740157505" bottom="0.39370078740157505" header="0" footer="0"/>
  <pageSetup fitToHeight="0" fitToWidth="0" horizontalDpi="600" verticalDpi="600" orientation="portrait" paperSize="0" copies="0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zoomScale="60" workbookViewId="0" topLeftCell="A2">
      <selection activeCell="N14" sqref="N14"/>
    </sheetView>
  </sheetViews>
  <sheetFormatPr defaultColWidth="9.00390625" defaultRowHeight="14.25"/>
  <cols>
    <col min="1" max="1" width="7.125" style="181" customWidth="1"/>
    <col min="2" max="2" width="12.75390625" style="185" customWidth="1"/>
    <col min="3" max="3" width="47.375" style="185" customWidth="1"/>
    <col min="4" max="5" width="9.125" style="242" customWidth="1"/>
    <col min="6" max="6" width="9.875" style="243" customWidth="1"/>
    <col min="7" max="7" width="8.875" style="244" customWidth="1"/>
    <col min="8" max="8" width="15.125" style="243" customWidth="1"/>
    <col min="9" max="9" width="52.50390625" style="186" customWidth="1"/>
    <col min="10" max="10" width="9.625" style="130" customWidth="1"/>
    <col min="11" max="11" width="10.875" style="130" customWidth="1"/>
    <col min="12" max="12" width="11.375" style="130" customWidth="1"/>
    <col min="13" max="13" width="9.75390625" style="130" customWidth="1"/>
    <col min="14" max="17" width="8.50390625" style="130" customWidth="1"/>
    <col min="18" max="19" width="9.125" style="130" customWidth="1"/>
    <col min="20" max="256" width="8.50390625" style="130" customWidth="1"/>
    <col min="257" max="257" width="7.125" style="130" customWidth="1"/>
    <col min="258" max="258" width="12.75390625" style="130" customWidth="1"/>
    <col min="259" max="259" width="61.50390625" style="130" customWidth="1"/>
    <col min="260" max="260" width="7.125" style="130" customWidth="1"/>
    <col min="261" max="262" width="11.75390625" style="130" customWidth="1"/>
    <col min="263" max="263" width="15.125" style="130" customWidth="1"/>
    <col min="264" max="264" width="2.625" style="130" customWidth="1"/>
    <col min="265" max="265" width="52.50390625" style="130" customWidth="1"/>
    <col min="266" max="266" width="9.625" style="130" customWidth="1"/>
    <col min="267" max="267" width="10.875" style="130" customWidth="1"/>
    <col min="268" max="268" width="8.50390625" style="130" customWidth="1"/>
    <col min="269" max="269" width="9.75390625" style="130" customWidth="1"/>
    <col min="270" max="512" width="8.50390625" style="130" customWidth="1"/>
    <col min="513" max="513" width="7.125" style="130" customWidth="1"/>
    <col min="514" max="514" width="12.75390625" style="130" customWidth="1"/>
    <col min="515" max="515" width="61.50390625" style="130" customWidth="1"/>
    <col min="516" max="516" width="7.125" style="130" customWidth="1"/>
    <col min="517" max="518" width="11.75390625" style="130" customWidth="1"/>
    <col min="519" max="519" width="15.125" style="130" customWidth="1"/>
    <col min="520" max="520" width="2.625" style="130" customWidth="1"/>
    <col min="521" max="521" width="52.50390625" style="130" customWidth="1"/>
    <col min="522" max="522" width="9.625" style="130" customWidth="1"/>
    <col min="523" max="523" width="10.875" style="130" customWidth="1"/>
    <col min="524" max="524" width="8.50390625" style="130" customWidth="1"/>
    <col min="525" max="525" width="9.75390625" style="130" customWidth="1"/>
    <col min="526" max="768" width="8.50390625" style="130" customWidth="1"/>
    <col min="769" max="769" width="7.125" style="130" customWidth="1"/>
    <col min="770" max="770" width="12.75390625" style="130" customWidth="1"/>
    <col min="771" max="771" width="61.50390625" style="130" customWidth="1"/>
    <col min="772" max="772" width="7.125" style="130" customWidth="1"/>
    <col min="773" max="774" width="11.75390625" style="130" customWidth="1"/>
    <col min="775" max="775" width="15.125" style="130" customWidth="1"/>
    <col min="776" max="776" width="2.625" style="130" customWidth="1"/>
    <col min="777" max="777" width="52.50390625" style="130" customWidth="1"/>
    <col min="778" max="778" width="9.625" style="130" customWidth="1"/>
    <col min="779" max="779" width="10.875" style="130" customWidth="1"/>
    <col min="780" max="780" width="8.50390625" style="130" customWidth="1"/>
    <col min="781" max="781" width="9.75390625" style="130" customWidth="1"/>
    <col min="782" max="1024" width="8.50390625" style="130" customWidth="1"/>
    <col min="1025" max="1025" width="9.00390625" style="0" customWidth="1"/>
  </cols>
  <sheetData>
    <row r="1" spans="1:14" s="130" customFormat="1" ht="84.6" customHeight="1">
      <c r="A1" s="176"/>
      <c r="B1" s="177"/>
      <c r="C1" s="177"/>
      <c r="D1" s="178"/>
      <c r="E1" s="178"/>
      <c r="F1" s="177"/>
      <c r="G1" s="177"/>
      <c r="H1" s="177"/>
      <c r="I1" s="177"/>
      <c r="N1" s="179"/>
    </row>
    <row r="2" spans="1:14" s="130" customFormat="1" ht="40.5" customHeight="1">
      <c r="A2" s="313" t="s">
        <v>47</v>
      </c>
      <c r="B2" s="313"/>
      <c r="C2" s="313"/>
      <c r="D2" s="313"/>
      <c r="E2" s="313"/>
      <c r="F2" s="313"/>
      <c r="G2" s="313"/>
      <c r="H2" s="313"/>
      <c r="I2" s="313"/>
      <c r="N2" s="179"/>
    </row>
    <row r="3" spans="1:9" ht="15.75">
      <c r="A3" s="314" t="s">
        <v>48</v>
      </c>
      <c r="B3" s="314"/>
      <c r="C3" s="314"/>
      <c r="D3" s="314"/>
      <c r="E3" s="314"/>
      <c r="F3" s="314"/>
      <c r="G3" s="314"/>
      <c r="H3" s="314"/>
      <c r="I3" s="314"/>
    </row>
    <row r="4" spans="1:9" ht="6" customHeight="1">
      <c r="A4" s="180"/>
      <c r="B4" s="181"/>
      <c r="C4" s="181"/>
      <c r="D4" s="182"/>
      <c r="E4" s="182"/>
      <c r="F4" s="183"/>
      <c r="G4" s="183"/>
      <c r="H4" s="183"/>
      <c r="I4" s="181"/>
    </row>
    <row r="5" spans="1:9" ht="18">
      <c r="A5" s="315" t="s">
        <v>49</v>
      </c>
      <c r="B5" s="315"/>
      <c r="C5" s="315"/>
      <c r="D5" s="315"/>
      <c r="E5" s="315"/>
      <c r="F5" s="315"/>
      <c r="G5" s="315"/>
      <c r="H5" s="315"/>
      <c r="I5" s="315"/>
    </row>
    <row r="6" spans="1:8" ht="14.25">
      <c r="A6" s="306"/>
      <c r="B6" s="306"/>
      <c r="C6" s="306"/>
      <c r="D6" s="306"/>
      <c r="E6" s="306"/>
      <c r="F6" s="306"/>
      <c r="G6" s="306"/>
      <c r="H6" s="306"/>
    </row>
    <row r="7" spans="1:18" s="179" customFormat="1" ht="24.95" customHeight="1">
      <c r="A7" s="187" t="s">
        <v>3</v>
      </c>
      <c r="B7" s="188" t="s">
        <v>4</v>
      </c>
      <c r="C7" s="188" t="s">
        <v>50</v>
      </c>
      <c r="D7" s="189" t="s">
        <v>51</v>
      </c>
      <c r="E7" s="189" t="s">
        <v>117</v>
      </c>
      <c r="F7" s="190" t="s">
        <v>6</v>
      </c>
      <c r="G7" s="190" t="s">
        <v>52</v>
      </c>
      <c r="H7" s="191" t="s">
        <v>53</v>
      </c>
      <c r="I7" s="188" t="s">
        <v>54</v>
      </c>
      <c r="J7" s="192"/>
      <c r="K7" s="192"/>
      <c r="L7" s="192"/>
      <c r="M7" s="192"/>
      <c r="N7" s="192"/>
      <c r="O7" s="192"/>
      <c r="P7" s="192"/>
      <c r="Q7" s="184"/>
      <c r="R7" s="184"/>
    </row>
    <row r="8" spans="1:9" ht="8.1" customHeight="1">
      <c r="A8" s="180"/>
      <c r="B8" s="180"/>
      <c r="C8" s="180"/>
      <c r="D8" s="193"/>
      <c r="E8" s="193"/>
      <c r="F8" s="183"/>
      <c r="G8" s="183"/>
      <c r="H8" s="183"/>
      <c r="I8" s="194"/>
    </row>
    <row r="9" spans="1:18" ht="27.95" customHeight="1">
      <c r="A9" s="195">
        <v>1</v>
      </c>
      <c r="B9" s="196" t="s">
        <v>55</v>
      </c>
      <c r="C9" s="196"/>
      <c r="D9" s="197"/>
      <c r="E9" s="197"/>
      <c r="F9" s="198"/>
      <c r="G9" s="316">
        <f>SUM(H10:H15)</f>
        <v>139575.04</v>
      </c>
      <c r="H9" s="316"/>
      <c r="I9" s="199"/>
      <c r="J9" s="192"/>
      <c r="K9" s="192"/>
      <c r="L9" s="192"/>
      <c r="M9" s="192"/>
      <c r="N9" s="192"/>
      <c r="O9" s="192"/>
      <c r="P9" s="192"/>
      <c r="Q9" s="185"/>
      <c r="R9" s="185"/>
    </row>
    <row r="10" spans="1:18" s="208" customFormat="1" ht="65.1" customHeight="1">
      <c r="A10" s="200" t="s">
        <v>56</v>
      </c>
      <c r="B10" s="200" t="s">
        <v>57</v>
      </c>
      <c r="C10" s="201" t="s">
        <v>58</v>
      </c>
      <c r="D10" s="202" t="s">
        <v>59</v>
      </c>
      <c r="E10" s="202"/>
      <c r="F10" s="203">
        <f>3*12</f>
        <v>36</v>
      </c>
      <c r="G10" s="203">
        <v>417.96</v>
      </c>
      <c r="H10" s="203">
        <f>TRUNC((F10*G10),2)</f>
        <v>15046.56</v>
      </c>
      <c r="I10" s="204" t="s">
        <v>60</v>
      </c>
      <c r="J10" s="205"/>
      <c r="K10" s="205"/>
      <c r="L10" s="206"/>
      <c r="M10" s="205"/>
      <c r="N10" s="206"/>
      <c r="O10" s="205"/>
      <c r="P10" s="207"/>
      <c r="Q10" s="181"/>
      <c r="R10" s="181"/>
    </row>
    <row r="11" spans="1:18" s="208" customFormat="1" ht="65.1" customHeight="1">
      <c r="A11" s="200" t="s">
        <v>61</v>
      </c>
      <c r="B11" s="200" t="s">
        <v>62</v>
      </c>
      <c r="C11" s="201" t="s">
        <v>63</v>
      </c>
      <c r="D11" s="202" t="s">
        <v>59</v>
      </c>
      <c r="E11" s="202"/>
      <c r="F11" s="203">
        <f>1*12</f>
        <v>12</v>
      </c>
      <c r="G11" s="203">
        <v>607.44</v>
      </c>
      <c r="H11" s="203">
        <f>TRUNC((F11*G11),2)</f>
        <v>7289.28</v>
      </c>
      <c r="I11" s="204" t="s">
        <v>64</v>
      </c>
      <c r="J11" s="206"/>
      <c r="K11" s="205"/>
      <c r="L11" s="206"/>
      <c r="M11" s="205"/>
      <c r="N11" s="206"/>
      <c r="O11" s="205"/>
      <c r="P11" s="209"/>
      <c r="Q11" s="181"/>
      <c r="R11" s="181"/>
    </row>
    <row r="12" spans="1:18" s="208" customFormat="1" ht="35.1" customHeight="1">
      <c r="A12" s="200" t="s">
        <v>65</v>
      </c>
      <c r="B12" s="200" t="s">
        <v>66</v>
      </c>
      <c r="C12" s="201" t="s">
        <v>67</v>
      </c>
      <c r="D12" s="210" t="s">
        <v>51</v>
      </c>
      <c r="E12" s="210"/>
      <c r="F12" s="203">
        <f>((F10+F11)/12)*2</f>
        <v>8</v>
      </c>
      <c r="G12" s="203">
        <v>62.86</v>
      </c>
      <c r="H12" s="203">
        <f>TRUNC((F12*G12),2)</f>
        <v>502.88</v>
      </c>
      <c r="I12" s="204" t="s">
        <v>68</v>
      </c>
      <c r="J12" s="181"/>
      <c r="K12" s="181"/>
      <c r="L12" s="181"/>
      <c r="M12" s="181"/>
      <c r="N12" s="181"/>
      <c r="O12" s="181"/>
      <c r="P12" s="181"/>
      <c r="Q12" s="181"/>
      <c r="R12" s="181"/>
    </row>
    <row r="13" spans="1:18" s="208" customFormat="1" ht="35.1" customHeight="1">
      <c r="A13" s="200" t="s">
        <v>69</v>
      </c>
      <c r="B13" s="200" t="s">
        <v>70</v>
      </c>
      <c r="C13" s="201" t="s">
        <v>71</v>
      </c>
      <c r="D13" s="202" t="s">
        <v>72</v>
      </c>
      <c r="E13" s="202"/>
      <c r="F13" s="203">
        <f>F12*198</f>
        <v>1584</v>
      </c>
      <c r="G13" s="203">
        <v>22.76</v>
      </c>
      <c r="H13" s="203">
        <f>TRUNC((F13*G13),2)</f>
        <v>36051.84</v>
      </c>
      <c r="I13" s="204" t="s">
        <v>73</v>
      </c>
      <c r="J13" s="181"/>
      <c r="K13" s="181"/>
      <c r="L13" s="181"/>
      <c r="M13" s="181"/>
      <c r="N13" s="181"/>
      <c r="O13" s="181"/>
      <c r="P13" s="181"/>
      <c r="Q13" s="181"/>
      <c r="R13" s="181"/>
    </row>
    <row r="14" spans="1:18" s="208" customFormat="1" ht="54.95" customHeight="1">
      <c r="A14" s="200" t="s">
        <v>74</v>
      </c>
      <c r="B14" s="200" t="s">
        <v>75</v>
      </c>
      <c r="C14" s="201" t="s">
        <v>76</v>
      </c>
      <c r="D14" s="211" t="s">
        <v>77</v>
      </c>
      <c r="E14" s="289">
        <v>0.7</v>
      </c>
      <c r="F14" s="203">
        <f>8*5*4.35*12</f>
        <v>2088</v>
      </c>
      <c r="G14" s="203">
        <v>50.33</v>
      </c>
      <c r="H14" s="203">
        <f>TRUNC((F14*G14*E14),2)</f>
        <v>73562.32</v>
      </c>
      <c r="I14" s="311" t="s">
        <v>78</v>
      </c>
      <c r="J14" s="181"/>
      <c r="K14" s="181"/>
      <c r="L14" s="181"/>
      <c r="M14" s="181"/>
      <c r="N14" s="181"/>
      <c r="O14" s="181"/>
      <c r="P14" s="181"/>
      <c r="Q14" s="181"/>
      <c r="R14" s="181"/>
    </row>
    <row r="15" spans="1:18" s="208" customFormat="1" ht="54.95" customHeight="1">
      <c r="A15" s="200" t="s">
        <v>116</v>
      </c>
      <c r="B15" s="200" t="s">
        <v>115</v>
      </c>
      <c r="C15" s="201" t="s">
        <v>76</v>
      </c>
      <c r="D15" s="211" t="s">
        <v>77</v>
      </c>
      <c r="E15" s="289">
        <v>0.3</v>
      </c>
      <c r="F15" s="203">
        <f>8*5*4.35*12</f>
        <v>2088</v>
      </c>
      <c r="G15" s="203">
        <v>11.37</v>
      </c>
      <c r="H15" s="203">
        <f>TRUNC((F15*G15*E15),2)</f>
        <v>7122.16</v>
      </c>
      <c r="I15" s="312"/>
      <c r="J15" s="181"/>
      <c r="K15" s="181"/>
      <c r="L15" s="181"/>
      <c r="M15" s="181"/>
      <c r="N15" s="181"/>
      <c r="O15" s="181"/>
      <c r="P15" s="181"/>
      <c r="Q15" s="181"/>
      <c r="R15" s="181"/>
    </row>
    <row r="16" spans="1:18" ht="27.95" customHeight="1" thickBot="1">
      <c r="A16" s="248">
        <v>2</v>
      </c>
      <c r="B16" s="249" t="s">
        <v>79</v>
      </c>
      <c r="C16" s="249"/>
      <c r="D16" s="250"/>
      <c r="E16" s="250"/>
      <c r="F16" s="251"/>
      <c r="G16" s="309">
        <f>H17+H18+H21+H24+H27+H28+H31</f>
        <v>733640.8200000001</v>
      </c>
      <c r="H16" s="310"/>
      <c r="I16" s="252"/>
      <c r="J16" s="184"/>
      <c r="K16" s="184"/>
      <c r="L16" s="184"/>
      <c r="M16" s="184"/>
      <c r="N16" s="184"/>
      <c r="O16" s="184"/>
      <c r="P16" s="184"/>
      <c r="Q16" s="184"/>
      <c r="R16" s="184"/>
    </row>
    <row r="17" spans="1:18" ht="27.95" customHeight="1" thickBot="1">
      <c r="A17" s="253" t="s">
        <v>80</v>
      </c>
      <c r="B17" s="254" t="s">
        <v>81</v>
      </c>
      <c r="C17" s="255" t="s">
        <v>82</v>
      </c>
      <c r="D17" s="256" t="s">
        <v>77</v>
      </c>
      <c r="E17" s="256"/>
      <c r="F17" s="257">
        <f>TRUNC(8*5*4.345*12,2)</f>
        <v>2085.6</v>
      </c>
      <c r="G17" s="258">
        <v>178.38</v>
      </c>
      <c r="H17" s="284">
        <f>TRUNC((F17*G17),2)</f>
        <v>372029.32</v>
      </c>
      <c r="I17" s="259" t="s">
        <v>78</v>
      </c>
      <c r="J17" s="184"/>
      <c r="K17" s="184"/>
      <c r="L17" s="215"/>
      <c r="M17" s="184"/>
      <c r="N17" s="184"/>
      <c r="O17" s="184"/>
      <c r="P17" s="184"/>
      <c r="Q17" s="184"/>
      <c r="R17" s="184"/>
    </row>
    <row r="18" spans="1:18" ht="27.95" customHeight="1">
      <c r="A18" s="260" t="s">
        <v>83</v>
      </c>
      <c r="B18" s="261" t="s">
        <v>121</v>
      </c>
      <c r="C18" s="262" t="s">
        <v>84</v>
      </c>
      <c r="D18" s="263" t="s">
        <v>77</v>
      </c>
      <c r="E18" s="263"/>
      <c r="F18" s="264">
        <f>TRUNC(7.33*6*4.345*12,2)</f>
        <v>2293.11</v>
      </c>
      <c r="G18" s="265"/>
      <c r="H18" s="285">
        <f>TRUNC(12*(H19+H20),2)</f>
        <v>33768.12</v>
      </c>
      <c r="I18" s="266" t="s">
        <v>85</v>
      </c>
      <c r="J18" s="184"/>
      <c r="K18" s="184"/>
      <c r="L18" s="215"/>
      <c r="M18" s="184"/>
      <c r="N18" s="184"/>
      <c r="O18" s="184"/>
      <c r="P18" s="184"/>
      <c r="Q18" s="184"/>
      <c r="R18" s="184"/>
    </row>
    <row r="19" spans="1:18" ht="27.95" customHeight="1">
      <c r="A19" s="267"/>
      <c r="B19" s="216" t="s">
        <v>121</v>
      </c>
      <c r="C19" s="216" t="s">
        <v>86</v>
      </c>
      <c r="D19" s="210"/>
      <c r="E19" s="210"/>
      <c r="F19" s="213"/>
      <c r="G19" s="203">
        <v>1624.91</v>
      </c>
      <c r="H19" s="203">
        <f>G19</f>
        <v>1624.91</v>
      </c>
      <c r="I19" s="268"/>
      <c r="J19" s="184"/>
      <c r="K19" s="184"/>
      <c r="L19" s="215"/>
      <c r="M19" s="184"/>
      <c r="N19" s="184"/>
      <c r="O19" s="184"/>
      <c r="P19" s="184"/>
      <c r="Q19" s="184"/>
      <c r="R19" s="184"/>
    </row>
    <row r="20" spans="1:18" ht="27.95" customHeight="1" thickBot="1">
      <c r="A20" s="269"/>
      <c r="B20" s="270" t="s">
        <v>87</v>
      </c>
      <c r="C20" s="270" t="s">
        <v>88</v>
      </c>
      <c r="D20" s="271"/>
      <c r="E20" s="271"/>
      <c r="F20" s="272"/>
      <c r="G20" s="273">
        <v>0.7318</v>
      </c>
      <c r="H20" s="286">
        <f>TRUNC(G19*G20,2)</f>
        <v>1189.1</v>
      </c>
      <c r="I20" s="274"/>
      <c r="J20" s="184"/>
      <c r="K20" s="184"/>
      <c r="L20" s="215"/>
      <c r="M20" s="184"/>
      <c r="N20" s="184"/>
      <c r="O20" s="184"/>
      <c r="P20" s="184"/>
      <c r="Q20" s="184"/>
      <c r="R20" s="184"/>
    </row>
    <row r="21" spans="1:18" ht="27.95" customHeight="1">
      <c r="A21" s="260" t="s">
        <v>89</v>
      </c>
      <c r="B21" s="216" t="s">
        <v>121</v>
      </c>
      <c r="C21" s="275" t="s">
        <v>90</v>
      </c>
      <c r="D21" s="263" t="s">
        <v>77</v>
      </c>
      <c r="E21" s="263"/>
      <c r="F21" s="264">
        <f>TRUNC(7.33*6*4.345*12,2)</f>
        <v>2293.11</v>
      </c>
      <c r="G21" s="265"/>
      <c r="H21" s="285">
        <f>TRUNC((H22+H23)*12,2)</f>
        <v>33768.12</v>
      </c>
      <c r="I21" s="266" t="s">
        <v>85</v>
      </c>
      <c r="J21" s="184"/>
      <c r="K21" s="184"/>
      <c r="L21" s="215"/>
      <c r="M21" s="184"/>
      <c r="N21" s="184"/>
      <c r="O21" s="184"/>
      <c r="P21" s="184"/>
      <c r="Q21" s="184"/>
      <c r="R21" s="184"/>
    </row>
    <row r="22" spans="1:18" ht="27.95" customHeight="1">
      <c r="A22" s="267"/>
      <c r="B22" s="216" t="s">
        <v>121</v>
      </c>
      <c r="C22" s="216" t="s">
        <v>86</v>
      </c>
      <c r="D22" s="210"/>
      <c r="E22" s="210"/>
      <c r="F22" s="213"/>
      <c r="G22" s="203">
        <v>1624.91</v>
      </c>
      <c r="H22" s="203">
        <f>G22</f>
        <v>1624.91</v>
      </c>
      <c r="I22" s="268"/>
      <c r="J22" s="184"/>
      <c r="K22" s="184"/>
      <c r="L22" s="215"/>
      <c r="M22" s="184"/>
      <c r="N22" s="184"/>
      <c r="O22" s="184"/>
      <c r="P22" s="184"/>
      <c r="Q22" s="184"/>
      <c r="R22" s="184"/>
    </row>
    <row r="23" spans="1:18" ht="27.95" customHeight="1" thickBot="1">
      <c r="A23" s="269"/>
      <c r="B23" s="270" t="s">
        <v>87</v>
      </c>
      <c r="C23" s="270" t="s">
        <v>88</v>
      </c>
      <c r="D23" s="271"/>
      <c r="E23" s="271"/>
      <c r="F23" s="272"/>
      <c r="G23" s="273">
        <v>0.7318</v>
      </c>
      <c r="H23" s="286">
        <f>TRUNC(G22*G23,2)</f>
        <v>1189.1</v>
      </c>
      <c r="I23" s="274"/>
      <c r="J23" s="184"/>
      <c r="K23" s="184"/>
      <c r="L23" s="215"/>
      <c r="M23" s="184"/>
      <c r="N23" s="184"/>
      <c r="O23" s="184"/>
      <c r="P23" s="184"/>
      <c r="Q23" s="184"/>
      <c r="R23" s="184"/>
    </row>
    <row r="24" spans="1:18" ht="27.95" customHeight="1">
      <c r="A24" s="260" t="s">
        <v>91</v>
      </c>
      <c r="B24" s="216" t="s">
        <v>121</v>
      </c>
      <c r="C24" s="262" t="s">
        <v>92</v>
      </c>
      <c r="D24" s="276" t="s">
        <v>77</v>
      </c>
      <c r="E24" s="276"/>
      <c r="F24" s="264">
        <f>TRUNC(7.33*6*4.345*12,2)</f>
        <v>2293.11</v>
      </c>
      <c r="G24" s="265"/>
      <c r="H24" s="285">
        <f>TRUNC((H25+H26)*12,2)</f>
        <v>33172.56</v>
      </c>
      <c r="I24" s="266" t="s">
        <v>85</v>
      </c>
      <c r="J24" s="184"/>
      <c r="K24" s="184"/>
      <c r="L24" s="184"/>
      <c r="M24" s="184"/>
      <c r="N24" s="184"/>
      <c r="O24" s="184"/>
      <c r="P24" s="184"/>
      <c r="Q24" s="184"/>
      <c r="R24" s="184"/>
    </row>
    <row r="25" spans="1:18" ht="27.95" customHeight="1">
      <c r="A25" s="267"/>
      <c r="B25" s="216" t="s">
        <v>121</v>
      </c>
      <c r="C25" s="216" t="s">
        <v>86</v>
      </c>
      <c r="D25" s="210"/>
      <c r="E25" s="210"/>
      <c r="F25" s="213"/>
      <c r="G25" s="203">
        <v>1596.25</v>
      </c>
      <c r="H25" s="203">
        <f>G25</f>
        <v>1596.25</v>
      </c>
      <c r="I25" s="268"/>
      <c r="J25" s="184"/>
      <c r="K25" s="184"/>
      <c r="L25" s="184"/>
      <c r="M25" s="184"/>
      <c r="N25" s="184"/>
      <c r="O25" s="184"/>
      <c r="P25" s="184"/>
      <c r="Q25" s="184"/>
      <c r="R25" s="184"/>
    </row>
    <row r="26" spans="1:18" ht="27.95" customHeight="1" thickBot="1">
      <c r="A26" s="269"/>
      <c r="B26" s="270" t="s">
        <v>87</v>
      </c>
      <c r="C26" s="270" t="s">
        <v>88</v>
      </c>
      <c r="D26" s="271"/>
      <c r="E26" s="271"/>
      <c r="F26" s="272"/>
      <c r="G26" s="273">
        <f>G23</f>
        <v>0.7318</v>
      </c>
      <c r="H26" s="286">
        <f>TRUNC(G25*G26,2)</f>
        <v>1168.13</v>
      </c>
      <c r="I26" s="274"/>
      <c r="J26" s="184"/>
      <c r="K26" s="184"/>
      <c r="L26" s="184"/>
      <c r="M26" s="184"/>
      <c r="N26" s="184"/>
      <c r="O26" s="184"/>
      <c r="P26" s="184"/>
      <c r="Q26" s="184"/>
      <c r="R26" s="184"/>
    </row>
    <row r="27" spans="1:18" ht="27.95" customHeight="1" thickBot="1">
      <c r="A27" s="253" t="s">
        <v>93</v>
      </c>
      <c r="B27" s="277" t="s">
        <v>94</v>
      </c>
      <c r="C27" s="278" t="s">
        <v>95</v>
      </c>
      <c r="D27" s="256" t="s">
        <v>77</v>
      </c>
      <c r="E27" s="256"/>
      <c r="F27" s="257">
        <f>TRUNC(7.33*6*4.345*12,2)</f>
        <v>2293.11</v>
      </c>
      <c r="G27" s="258">
        <v>25.64</v>
      </c>
      <c r="H27" s="284">
        <f>TRUNC((F27*G27),2)</f>
        <v>58795.34</v>
      </c>
      <c r="I27" s="259" t="s">
        <v>85</v>
      </c>
      <c r="J27" s="185"/>
      <c r="K27" s="185"/>
      <c r="L27" s="185"/>
      <c r="M27" s="185"/>
      <c r="N27" s="185"/>
      <c r="O27" s="185"/>
      <c r="P27" s="185"/>
      <c r="Q27" s="185"/>
      <c r="R27" s="185"/>
    </row>
    <row r="28" spans="1:18" ht="27.95" customHeight="1">
      <c r="A28" s="260" t="s">
        <v>96</v>
      </c>
      <c r="B28" s="216" t="s">
        <v>121</v>
      </c>
      <c r="C28" s="262" t="s">
        <v>97</v>
      </c>
      <c r="D28" s="280" t="s">
        <v>77</v>
      </c>
      <c r="E28" s="280"/>
      <c r="F28" s="264">
        <f>TRUNC(7.33*6*4.345*12,2)</f>
        <v>2293.11</v>
      </c>
      <c r="G28" s="265"/>
      <c r="H28" s="285">
        <f>TRUNC((H29+H30)*12,2)</f>
        <v>38521.8</v>
      </c>
      <c r="I28" s="266" t="s">
        <v>85</v>
      </c>
      <c r="J28" s="184"/>
      <c r="K28" s="184"/>
      <c r="L28" s="184"/>
      <c r="M28" s="184"/>
      <c r="N28" s="184"/>
      <c r="O28" s="184"/>
      <c r="P28" s="184"/>
      <c r="Q28" s="184"/>
      <c r="R28" s="184"/>
    </row>
    <row r="29" spans="1:18" ht="27.95" customHeight="1">
      <c r="A29" s="267"/>
      <c r="B29" s="216" t="s">
        <v>121</v>
      </c>
      <c r="C29" s="216" t="s">
        <v>86</v>
      </c>
      <c r="D29" s="210"/>
      <c r="E29" s="210"/>
      <c r="F29" s="213"/>
      <c r="G29" s="203">
        <v>1853.65</v>
      </c>
      <c r="H29" s="203">
        <f>G29</f>
        <v>1853.65</v>
      </c>
      <c r="I29" s="268"/>
      <c r="J29" s="184"/>
      <c r="K29" s="184"/>
      <c r="L29" s="184"/>
      <c r="M29" s="184"/>
      <c r="N29" s="184"/>
      <c r="O29" s="184"/>
      <c r="P29" s="184"/>
      <c r="Q29" s="184"/>
      <c r="R29" s="184"/>
    </row>
    <row r="30" spans="1:18" ht="27.95" customHeight="1" thickBot="1">
      <c r="A30" s="269"/>
      <c r="B30" s="270" t="s">
        <v>87</v>
      </c>
      <c r="C30" s="270" t="s">
        <v>88</v>
      </c>
      <c r="D30" s="271"/>
      <c r="E30" s="271"/>
      <c r="F30" s="272"/>
      <c r="G30" s="273">
        <f>G26</f>
        <v>0.7318</v>
      </c>
      <c r="H30" s="286">
        <f>TRUNC(G29*G30,2)</f>
        <v>1356.5</v>
      </c>
      <c r="I30" s="274"/>
      <c r="J30" s="184"/>
      <c r="K30" s="184"/>
      <c r="L30" s="184"/>
      <c r="M30" s="184"/>
      <c r="N30" s="184"/>
      <c r="O30" s="184"/>
      <c r="P30" s="184"/>
      <c r="Q30" s="184"/>
      <c r="R30" s="184"/>
    </row>
    <row r="31" spans="1:18" ht="27.95" customHeight="1" thickBot="1">
      <c r="A31" s="253" t="s">
        <v>98</v>
      </c>
      <c r="B31" s="277" t="s">
        <v>99</v>
      </c>
      <c r="C31" s="278" t="s">
        <v>100</v>
      </c>
      <c r="D31" s="283" t="s">
        <v>101</v>
      </c>
      <c r="E31" s="283"/>
      <c r="F31" s="279">
        <v>12</v>
      </c>
      <c r="G31" s="258">
        <v>13632.13</v>
      </c>
      <c r="H31" s="258">
        <f>TRUNC((F31*G31),2)</f>
        <v>163585.56</v>
      </c>
      <c r="I31" s="259" t="s">
        <v>102</v>
      </c>
      <c r="J31" s="217"/>
      <c r="K31" s="218"/>
      <c r="L31" s="217"/>
      <c r="M31" s="217"/>
      <c r="N31" s="217"/>
      <c r="O31" s="217"/>
      <c r="P31" s="185"/>
      <c r="Q31" s="185"/>
      <c r="R31" s="185"/>
    </row>
    <row r="32" spans="1:18" ht="27.95" customHeight="1">
      <c r="A32" s="317" t="s">
        <v>103</v>
      </c>
      <c r="B32" s="317"/>
      <c r="C32" s="317"/>
      <c r="D32" s="317"/>
      <c r="E32" s="287"/>
      <c r="F32" s="281"/>
      <c r="G32" s="318">
        <f>G16+G9</f>
        <v>873215.8600000001</v>
      </c>
      <c r="H32" s="318"/>
      <c r="I32" s="282"/>
      <c r="J32" s="184"/>
      <c r="K32" s="184"/>
      <c r="L32" s="184"/>
      <c r="M32" s="184"/>
      <c r="N32" s="184"/>
      <c r="O32" s="184"/>
      <c r="P32" s="184"/>
      <c r="Q32" s="184"/>
      <c r="R32" s="184"/>
    </row>
    <row r="33" spans="1:18" s="130" customFormat="1" ht="19.5" customHeight="1">
      <c r="A33" s="219"/>
      <c r="B33" s="220"/>
      <c r="C33" s="221" t="s">
        <v>104</v>
      </c>
      <c r="D33" s="222">
        <v>0.05</v>
      </c>
      <c r="E33" s="222"/>
      <c r="F33" s="223"/>
      <c r="G33" s="224"/>
      <c r="H33" s="225">
        <f>TRUNC(G32*D33,2)</f>
        <v>43660.79</v>
      </c>
      <c r="I33" s="226"/>
      <c r="J33" s="184"/>
      <c r="K33" s="184"/>
      <c r="L33" s="184"/>
      <c r="M33" s="184"/>
      <c r="N33" s="184"/>
      <c r="O33" s="184"/>
      <c r="P33" s="184"/>
      <c r="Q33" s="184"/>
      <c r="R33" s="184"/>
    </row>
    <row r="34" spans="1:18" s="130" customFormat="1" ht="19.5" customHeight="1">
      <c r="A34" s="219"/>
      <c r="B34" s="220"/>
      <c r="C34" s="221" t="s">
        <v>105</v>
      </c>
      <c r="D34" s="222">
        <v>0.004</v>
      </c>
      <c r="E34" s="222"/>
      <c r="F34" s="223"/>
      <c r="G34" s="224"/>
      <c r="H34" s="225">
        <f>TRUNC(H40*D34,2)</f>
        <v>4404.16</v>
      </c>
      <c r="I34" s="226"/>
      <c r="J34" s="184"/>
      <c r="K34" s="184"/>
      <c r="L34" s="184"/>
      <c r="M34" s="184"/>
      <c r="N34" s="184"/>
      <c r="O34" s="184"/>
      <c r="P34" s="184"/>
      <c r="Q34" s="184"/>
      <c r="R34" s="184"/>
    </row>
    <row r="35" spans="1:18" s="130" customFormat="1" ht="19.5" customHeight="1">
      <c r="A35" s="219"/>
      <c r="B35" s="220"/>
      <c r="C35" s="221" t="s">
        <v>106</v>
      </c>
      <c r="D35" s="222">
        <v>0.013</v>
      </c>
      <c r="E35" s="222"/>
      <c r="F35" s="223"/>
      <c r="G35" s="224"/>
      <c r="H35" s="225">
        <f>TRUNC(H40*D35,2)</f>
        <v>14313.53</v>
      </c>
      <c r="I35" s="226"/>
      <c r="J35" s="184"/>
      <c r="K35" s="184"/>
      <c r="L35" s="184"/>
      <c r="M35" s="184"/>
      <c r="N35" s="184"/>
      <c r="O35" s="184"/>
      <c r="P35" s="184"/>
      <c r="Q35" s="184"/>
      <c r="R35" s="184"/>
    </row>
    <row r="36" spans="1:18" s="130" customFormat="1" ht="19.5" customHeight="1">
      <c r="A36" s="219"/>
      <c r="B36" s="220"/>
      <c r="C36" s="221" t="s">
        <v>107</v>
      </c>
      <c r="D36" s="222">
        <v>0.0804</v>
      </c>
      <c r="E36" s="222"/>
      <c r="F36" s="223"/>
      <c r="G36" s="224"/>
      <c r="H36" s="225">
        <f>TRUNC(G32*D36,2)</f>
        <v>70206.55</v>
      </c>
      <c r="I36" s="226"/>
      <c r="J36" s="184"/>
      <c r="K36" s="227" t="s">
        <v>108</v>
      </c>
      <c r="L36" s="228"/>
      <c r="M36" s="184"/>
      <c r="N36" s="184"/>
      <c r="O36" s="184"/>
      <c r="P36" s="184"/>
      <c r="Q36" s="184"/>
      <c r="R36" s="184"/>
    </row>
    <row r="37" spans="1:18" s="130" customFormat="1" ht="19.5" customHeight="1">
      <c r="A37" s="219"/>
      <c r="B37" s="220"/>
      <c r="C37" s="221" t="s">
        <v>109</v>
      </c>
      <c r="D37" s="222">
        <v>0.0365</v>
      </c>
      <c r="E37" s="222"/>
      <c r="F37" s="223"/>
      <c r="G37" s="224"/>
      <c r="H37" s="225">
        <f>TRUNC(H40*D37,2)</f>
        <v>40187.99</v>
      </c>
      <c r="I37" s="226"/>
      <c r="J37" s="184"/>
      <c r="K37" s="229">
        <v>227825.06</v>
      </c>
      <c r="L37" s="230">
        <f>SUM(H33:H38)</f>
        <v>227825.06</v>
      </c>
      <c r="M37" s="184"/>
      <c r="N37" s="184"/>
      <c r="O37" s="184"/>
      <c r="P37" s="184"/>
      <c r="Q37" s="184"/>
      <c r="R37" s="184"/>
    </row>
    <row r="38" spans="1:17" s="130" customFormat="1" ht="19.5" customHeight="1">
      <c r="A38" s="219"/>
      <c r="B38" s="220"/>
      <c r="C38" s="221" t="s">
        <v>110</v>
      </c>
      <c r="D38" s="222">
        <v>0.05</v>
      </c>
      <c r="E38" s="222"/>
      <c r="F38" s="223"/>
      <c r="G38" s="224"/>
      <c r="H38" s="225">
        <f>TRUNC(H40*D38,2)</f>
        <v>55052.04</v>
      </c>
      <c r="I38" s="226"/>
      <c r="J38" s="184"/>
      <c r="K38" s="231">
        <f>G32</f>
        <v>873215.8600000001</v>
      </c>
      <c r="L38" s="230"/>
      <c r="M38" s="184"/>
      <c r="N38" s="184"/>
      <c r="O38" s="184"/>
      <c r="P38" s="184"/>
      <c r="Q38" s="184"/>
    </row>
    <row r="39" spans="1:17" s="130" customFormat="1" ht="27.95" customHeight="1">
      <c r="A39" s="319" t="s">
        <v>111</v>
      </c>
      <c r="B39" s="319"/>
      <c r="C39" s="319"/>
      <c r="D39" s="319"/>
      <c r="E39" s="319"/>
      <c r="F39" s="319"/>
      <c r="G39" s="232"/>
      <c r="H39" s="225">
        <f>K37</f>
        <v>227825.06</v>
      </c>
      <c r="I39" s="226"/>
      <c r="J39" s="184"/>
      <c r="K39" s="233">
        <f>K37/K38</f>
        <v>0.2609034838189952</v>
      </c>
      <c r="L39" s="234"/>
      <c r="M39" s="184"/>
      <c r="N39" s="184"/>
      <c r="O39" s="184"/>
      <c r="P39" s="184"/>
      <c r="Q39" s="184"/>
    </row>
    <row r="40" spans="1:17" s="130" customFormat="1" ht="27.95" customHeight="1">
      <c r="A40" s="320" t="s">
        <v>22</v>
      </c>
      <c r="B40" s="320"/>
      <c r="C40" s="320"/>
      <c r="D40" s="320"/>
      <c r="E40" s="320"/>
      <c r="F40" s="320"/>
      <c r="G40" s="320"/>
      <c r="H40" s="235">
        <f>G32+H39</f>
        <v>1101040.9200000002</v>
      </c>
      <c r="I40" s="226"/>
      <c r="J40" s="184"/>
      <c r="M40" s="184"/>
      <c r="N40" s="184"/>
      <c r="O40" s="184"/>
      <c r="P40" s="184"/>
      <c r="Q40" s="184"/>
    </row>
    <row r="41" spans="1:9" ht="3.75" customHeight="1">
      <c r="A41" s="236"/>
      <c r="B41" s="212"/>
      <c r="C41" s="212"/>
      <c r="D41" s="237"/>
      <c r="E41" s="237"/>
      <c r="F41" s="238"/>
      <c r="G41" s="239"/>
      <c r="H41" s="240"/>
      <c r="I41" s="226"/>
    </row>
    <row r="42" spans="1:18" ht="27.95" customHeight="1">
      <c r="A42" s="321" t="s">
        <v>112</v>
      </c>
      <c r="B42" s="321"/>
      <c r="C42" s="321"/>
      <c r="D42" s="321"/>
      <c r="E42" s="288"/>
      <c r="F42" s="241"/>
      <c r="G42" s="322">
        <f>TRUNC((H40/12),4)</f>
        <v>91753.41</v>
      </c>
      <c r="H42" s="322"/>
      <c r="I42" s="214"/>
      <c r="J42" s="184"/>
      <c r="K42" s="184"/>
      <c r="L42" s="184"/>
      <c r="M42" s="184"/>
      <c r="N42" s="184"/>
      <c r="O42" s="184"/>
      <c r="P42" s="184"/>
      <c r="Q42" s="184"/>
      <c r="R42" s="184"/>
    </row>
    <row r="43" ht="14.25">
      <c r="H43" s="245"/>
    </row>
    <row r="44" spans="1:8" ht="15.75">
      <c r="A44" s="323" t="s">
        <v>113</v>
      </c>
      <c r="B44" s="323"/>
      <c r="C44" s="323"/>
      <c r="D44" s="323"/>
      <c r="E44" s="323"/>
      <c r="F44" s="323"/>
      <c r="G44" s="323"/>
      <c r="H44" s="323"/>
    </row>
    <row r="45" spans="1:9" ht="12.75" customHeight="1">
      <c r="A45" s="246" t="s">
        <v>114</v>
      </c>
      <c r="I45" s="247"/>
    </row>
    <row r="46" spans="1:9" s="208" customFormat="1" ht="13.5" customHeight="1">
      <c r="A46" s="246" t="s">
        <v>119</v>
      </c>
      <c r="B46" s="185"/>
      <c r="C46" s="185"/>
      <c r="D46" s="242"/>
      <c r="E46" s="242"/>
      <c r="F46" s="243"/>
      <c r="G46" s="244"/>
      <c r="H46" s="243"/>
      <c r="I46" s="186"/>
    </row>
    <row r="47" spans="1:8" ht="14.25">
      <c r="A47" s="306" t="s">
        <v>121</v>
      </c>
      <c r="B47" s="306"/>
      <c r="C47" s="306"/>
      <c r="D47" s="306"/>
      <c r="E47" s="306"/>
      <c r="F47" s="306"/>
      <c r="G47" s="306"/>
      <c r="H47" s="306"/>
    </row>
    <row r="48" spans="1:8" ht="14.25">
      <c r="A48" s="306"/>
      <c r="B48" s="306"/>
      <c r="C48" s="306"/>
      <c r="D48" s="306"/>
      <c r="E48" s="306"/>
      <c r="F48" s="306"/>
      <c r="G48" s="306"/>
      <c r="H48" s="306"/>
    </row>
    <row r="49" spans="1:8" ht="14.25">
      <c r="A49" s="306"/>
      <c r="B49" s="306"/>
      <c r="C49" s="306"/>
      <c r="D49" s="306"/>
      <c r="E49" s="306"/>
      <c r="F49" s="306"/>
      <c r="G49" s="306"/>
      <c r="H49" s="306"/>
    </row>
    <row r="50" spans="1:8" ht="14.25">
      <c r="A50" s="306"/>
      <c r="B50" s="306"/>
      <c r="C50" s="306"/>
      <c r="D50" s="306"/>
      <c r="E50" s="306"/>
      <c r="F50" s="306"/>
      <c r="G50" s="306"/>
      <c r="H50" s="306"/>
    </row>
  </sheetData>
  <mergeCells count="18">
    <mergeCell ref="A44:H44"/>
    <mergeCell ref="A47:H47"/>
    <mergeCell ref="A48:H48"/>
    <mergeCell ref="A49:H49"/>
    <mergeCell ref="A50:H50"/>
    <mergeCell ref="A32:D32"/>
    <mergeCell ref="G32:H32"/>
    <mergeCell ref="A39:F39"/>
    <mergeCell ref="A40:G40"/>
    <mergeCell ref="A42:D42"/>
    <mergeCell ref="G42:H42"/>
    <mergeCell ref="G16:H16"/>
    <mergeCell ref="I14:I15"/>
    <mergeCell ref="A2:I2"/>
    <mergeCell ref="A3:I3"/>
    <mergeCell ref="A5:I5"/>
    <mergeCell ref="A6:H6"/>
    <mergeCell ref="G9:H9"/>
  </mergeCells>
  <printOptions/>
  <pageMargins left="0.3937007874015748" right="0.3937007874015748" top="0.3937007874015748" bottom="0.3937007874015748" header="0" footer="0"/>
  <pageSetup fitToHeight="0" fitToWidth="0" horizontalDpi="300" verticalDpi="300" orientation="landscape" paperSize="9" scale="73" r:id="rId2"/>
  <headerFooter>
    <oddHeader>&amp;C&amp;A</oddHeader>
    <oddFooter>&amp;CPágina &amp;P</oddFooter>
  </headerFooter>
  <colBreaks count="1" manualBreakCount="1">
    <brk id="9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Thainá Gomes</dc:creator>
  <cp:keywords/>
  <dc:description/>
  <cp:lastModifiedBy>Thainá Gomes</cp:lastModifiedBy>
  <cp:lastPrinted>2021-04-30T14:08:37Z</cp:lastPrinted>
  <dcterms:created xsi:type="dcterms:W3CDTF">2020-03-16T15:17:45Z</dcterms:created>
  <dcterms:modified xsi:type="dcterms:W3CDTF">2021-05-21T19:59:28Z</dcterms:modified>
  <cp:category/>
  <cp:version/>
  <cp:contentType/>
  <cp:contentStatus/>
</cp:coreProperties>
</file>